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1. mars 2001" sheetId="1" r:id="rId1"/>
    <sheet name="1. mars 2002" sheetId="2" r:id="rId2"/>
    <sheet name="1. mars 2003" sheetId="3" r:id="rId3"/>
  </sheets>
  <definedNames/>
  <calcPr fullCalcOnLoad="1"/>
</workbook>
</file>

<file path=xl/sharedStrings.xml><?xml version="1.0" encoding="utf-8"?>
<sst xmlns="http://schemas.openxmlformats.org/spreadsheetml/2006/main" count="90" uniqueCount="26">
  <si>
    <t>Starvsmannafelagið - S.E.V.</t>
  </si>
  <si>
    <t>1. mars 2001</t>
  </si>
  <si>
    <t>Lønarflokkur</t>
  </si>
  <si>
    <t>Stig</t>
  </si>
  <si>
    <t>Mánaðarløn</t>
  </si>
  <si>
    <t>Ársløn</t>
  </si>
  <si>
    <t>Timaløn</t>
  </si>
  <si>
    <t>Úrtíð 1</t>
  </si>
  <si>
    <t>Úrtíð 2</t>
  </si>
  <si>
    <t>Eftirlønar-</t>
  </si>
  <si>
    <t>trygging</t>
  </si>
  <si>
    <t>arbeiðsg.</t>
  </si>
  <si>
    <t>starvsfólk</t>
  </si>
  <si>
    <t>Lønarhækking</t>
  </si>
  <si>
    <t>Lærlingar í flokki II</t>
  </si>
  <si>
    <t>Eftirløn</t>
  </si>
  <si>
    <t>starvsf.</t>
  </si>
  <si>
    <t>1. ár</t>
  </si>
  <si>
    <t>2. ár</t>
  </si>
  <si>
    <t>3. ár</t>
  </si>
  <si>
    <t>4. ár</t>
  </si>
  <si>
    <t>Vaktargjald</t>
  </si>
  <si>
    <t>Vaktargjald I</t>
  </si>
  <si>
    <t>Vaktargjald II</t>
  </si>
  <si>
    <t>1. mars 2002</t>
  </si>
  <si>
    <t>1. mars 2003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</si>
</sst>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U24" sqref="U24"/>
    </sheetView>
  </sheetViews>
  <sheetFormatPr defaultColWidth="9.140625" defaultRowHeight="12.75"/>
  <cols>
    <col min="1" max="9" width="3.00390625" style="2" customWidth="1"/>
    <col min="10" max="10" width="6.8515625" style="2" customWidth="1"/>
    <col min="11" max="11" width="9.28125" style="2" customWidth="1"/>
    <col min="12" max="12" width="10.140625" style="2" customWidth="1"/>
    <col min="13" max="13" width="7.8515625" style="2" customWidth="1"/>
    <col min="14" max="14" width="7.57421875" style="2" customWidth="1"/>
    <col min="15" max="16384" width="8.8515625" style="2" customWidth="1"/>
  </cols>
  <sheetData>
    <row r="1" spans="1:8" ht="15.75">
      <c r="A1" s="1" t="s">
        <v>0</v>
      </c>
      <c r="H1" s="3"/>
    </row>
    <row r="2" spans="1:17" ht="12.75">
      <c r="A2" s="4" t="s">
        <v>1</v>
      </c>
      <c r="Q2" s="5"/>
    </row>
    <row r="3" spans="1:17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2" customHeight="1">
      <c r="A4" s="8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10" t="s">
        <v>9</v>
      </c>
    </row>
    <row r="5" spans="14:17" ht="12" customHeight="1">
      <c r="N5" s="11">
        <v>1.5</v>
      </c>
      <c r="O5" s="11">
        <v>2</v>
      </c>
      <c r="P5" s="9" t="s">
        <v>10</v>
      </c>
      <c r="Q5" s="9" t="s">
        <v>10</v>
      </c>
    </row>
    <row r="6" spans="14:17" ht="12" customHeight="1">
      <c r="N6" s="11"/>
      <c r="O6" s="11"/>
      <c r="P6" s="9" t="s">
        <v>11</v>
      </c>
      <c r="Q6" s="9" t="s">
        <v>12</v>
      </c>
    </row>
    <row r="7" spans="1:17" ht="12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2"/>
      <c r="O7" s="6"/>
      <c r="P7" s="13">
        <v>0.07</v>
      </c>
      <c r="Q7" s="12">
        <v>0.03</v>
      </c>
    </row>
    <row r="8" spans="2:16" ht="12" customHeight="1" hidden="1">
      <c r="B8" s="5"/>
      <c r="C8" s="5"/>
      <c r="D8" s="5"/>
      <c r="E8" s="14" t="s">
        <v>13</v>
      </c>
      <c r="F8" s="5"/>
      <c r="G8" s="5"/>
      <c r="H8" s="5"/>
      <c r="I8" s="5"/>
      <c r="J8" s="5"/>
      <c r="K8" s="5">
        <v>600</v>
      </c>
      <c r="L8" s="5"/>
      <c r="M8" s="5"/>
      <c r="N8" s="15"/>
      <c r="O8" s="5"/>
      <c r="P8" s="16"/>
    </row>
    <row r="9" spans="14:16" ht="6.75" customHeight="1">
      <c r="N9" s="11"/>
      <c r="P9" s="9"/>
    </row>
    <row r="10" ht="12" customHeight="1">
      <c r="A10" s="17">
        <v>1</v>
      </c>
    </row>
    <row r="11" spans="1:17" ht="12" customHeight="1">
      <c r="A11" s="2">
        <v>1</v>
      </c>
      <c r="J11" s="2">
        <v>1</v>
      </c>
      <c r="K11" s="18">
        <f>14100+700</f>
        <v>14800</v>
      </c>
      <c r="L11" s="19">
        <f>K11*12</f>
        <v>177600</v>
      </c>
      <c r="M11" s="19">
        <f>L11/1924</f>
        <v>92.3076923076923</v>
      </c>
      <c r="N11" s="19">
        <f>M11*$N$5</f>
        <v>138.46153846153845</v>
      </c>
      <c r="O11" s="19">
        <f>M11*$O$5</f>
        <v>184.6153846153846</v>
      </c>
      <c r="P11" s="19">
        <f aca="true" t="shared" si="0" ref="P11:P40">K11*$P$7</f>
        <v>1036</v>
      </c>
      <c r="Q11" s="19">
        <f>K11*3%</f>
        <v>444</v>
      </c>
    </row>
    <row r="12" spans="1:17" ht="12" customHeight="1">
      <c r="A12" s="2">
        <v>2</v>
      </c>
      <c r="J12" s="2">
        <v>2</v>
      </c>
      <c r="K12" s="19">
        <f>K11+400</f>
        <v>15200</v>
      </c>
      <c r="L12" s="19">
        <f aca="true" t="shared" si="1" ref="L12:L40">K12*12</f>
        <v>182400</v>
      </c>
      <c r="M12" s="19">
        <f aca="true" t="shared" si="2" ref="M12:M40">L12/1924</f>
        <v>94.8024948024948</v>
      </c>
      <c r="N12" s="19">
        <f aca="true" t="shared" si="3" ref="N12:N40">M12*$N$5</f>
        <v>142.2037422037422</v>
      </c>
      <c r="O12" s="19">
        <f aca="true" t="shared" si="4" ref="O12:O30">M12*$O$5</f>
        <v>189.6049896049896</v>
      </c>
      <c r="P12" s="19">
        <f t="shared" si="0"/>
        <v>1064</v>
      </c>
      <c r="Q12" s="19">
        <f aca="true" t="shared" si="5" ref="Q12:Q40">K12*3%</f>
        <v>456</v>
      </c>
    </row>
    <row r="13" spans="1:17" ht="12" customHeight="1">
      <c r="A13" s="2">
        <v>3</v>
      </c>
      <c r="J13" s="2">
        <v>3</v>
      </c>
      <c r="K13" s="19">
        <f aca="true" t="shared" si="6" ref="K13:K40">K12+400</f>
        <v>15600</v>
      </c>
      <c r="L13" s="19">
        <f t="shared" si="1"/>
        <v>187200</v>
      </c>
      <c r="M13" s="19">
        <f t="shared" si="2"/>
        <v>97.29729729729729</v>
      </c>
      <c r="N13" s="19">
        <f t="shared" si="3"/>
        <v>145.94594594594594</v>
      </c>
      <c r="O13" s="19">
        <f t="shared" si="4"/>
        <v>194.59459459459458</v>
      </c>
      <c r="P13" s="19">
        <f t="shared" si="0"/>
        <v>1092</v>
      </c>
      <c r="Q13" s="19">
        <f t="shared" si="5"/>
        <v>468</v>
      </c>
    </row>
    <row r="14" spans="1:17" ht="12" customHeight="1">
      <c r="A14" s="2">
        <v>4</v>
      </c>
      <c r="B14" s="17">
        <v>2</v>
      </c>
      <c r="J14" s="2">
        <v>4</v>
      </c>
      <c r="K14" s="19">
        <f t="shared" si="6"/>
        <v>16000</v>
      </c>
      <c r="L14" s="19">
        <f t="shared" si="1"/>
        <v>192000</v>
      </c>
      <c r="M14" s="19">
        <f t="shared" si="2"/>
        <v>99.79209979209979</v>
      </c>
      <c r="N14" s="19">
        <f t="shared" si="3"/>
        <v>149.68814968814968</v>
      </c>
      <c r="O14" s="19">
        <f t="shared" si="4"/>
        <v>199.58419958419958</v>
      </c>
      <c r="P14" s="19">
        <f t="shared" si="0"/>
        <v>1120</v>
      </c>
      <c r="Q14" s="19">
        <f t="shared" si="5"/>
        <v>480</v>
      </c>
    </row>
    <row r="15" spans="1:17" ht="12" customHeight="1">
      <c r="A15" s="2">
        <v>5</v>
      </c>
      <c r="B15" s="2">
        <v>1</v>
      </c>
      <c r="J15" s="2">
        <v>5</v>
      </c>
      <c r="K15" s="19">
        <f t="shared" si="6"/>
        <v>16400</v>
      </c>
      <c r="L15" s="19">
        <f t="shared" si="1"/>
        <v>196800</v>
      </c>
      <c r="M15" s="19">
        <f t="shared" si="2"/>
        <v>102.28690228690229</v>
      </c>
      <c r="N15" s="19">
        <f t="shared" si="3"/>
        <v>153.43035343035342</v>
      </c>
      <c r="O15" s="19">
        <f t="shared" si="4"/>
        <v>204.57380457380458</v>
      </c>
      <c r="P15" s="19">
        <f t="shared" si="0"/>
        <v>1148</v>
      </c>
      <c r="Q15" s="19">
        <f t="shared" si="5"/>
        <v>492</v>
      </c>
    </row>
    <row r="16" spans="1:17" ht="12" customHeight="1">
      <c r="A16" s="2">
        <v>6</v>
      </c>
      <c r="B16" s="2">
        <v>2</v>
      </c>
      <c r="C16" s="17">
        <v>3</v>
      </c>
      <c r="J16" s="2">
        <v>6</v>
      </c>
      <c r="K16" s="19">
        <f t="shared" si="6"/>
        <v>16800</v>
      </c>
      <c r="L16" s="19">
        <f t="shared" si="1"/>
        <v>201600</v>
      </c>
      <c r="M16" s="19">
        <f t="shared" si="2"/>
        <v>104.78170478170478</v>
      </c>
      <c r="N16" s="19">
        <f t="shared" si="3"/>
        <v>157.17255717255716</v>
      </c>
      <c r="O16" s="19">
        <f t="shared" si="4"/>
        <v>209.56340956340955</v>
      </c>
      <c r="P16" s="19">
        <f t="shared" si="0"/>
        <v>1176</v>
      </c>
      <c r="Q16" s="19">
        <f t="shared" si="5"/>
        <v>504</v>
      </c>
    </row>
    <row r="17" spans="1:17" ht="12" customHeight="1">
      <c r="A17" s="2">
        <v>7</v>
      </c>
      <c r="B17" s="2">
        <v>3</v>
      </c>
      <c r="C17" s="2">
        <v>1</v>
      </c>
      <c r="J17" s="2">
        <v>7</v>
      </c>
      <c r="K17" s="19">
        <f t="shared" si="6"/>
        <v>17200</v>
      </c>
      <c r="L17" s="19">
        <f t="shared" si="1"/>
        <v>206400</v>
      </c>
      <c r="M17" s="19">
        <f t="shared" si="2"/>
        <v>107.27650727650727</v>
      </c>
      <c r="N17" s="19">
        <f t="shared" si="3"/>
        <v>160.9147609147609</v>
      </c>
      <c r="O17" s="19">
        <f t="shared" si="4"/>
        <v>214.55301455301455</v>
      </c>
      <c r="P17" s="19">
        <f t="shared" si="0"/>
        <v>1204.0000000000002</v>
      </c>
      <c r="Q17" s="19">
        <f t="shared" si="5"/>
        <v>516</v>
      </c>
    </row>
    <row r="18" spans="1:17" ht="12" customHeight="1">
      <c r="A18" s="2">
        <v>8</v>
      </c>
      <c r="B18" s="2">
        <v>4</v>
      </c>
      <c r="C18" s="2">
        <v>2</v>
      </c>
      <c r="J18" s="2">
        <v>8</v>
      </c>
      <c r="K18" s="19">
        <f t="shared" si="6"/>
        <v>17600</v>
      </c>
      <c r="L18" s="19">
        <f t="shared" si="1"/>
        <v>211200</v>
      </c>
      <c r="M18" s="19">
        <f t="shared" si="2"/>
        <v>109.77130977130977</v>
      </c>
      <c r="N18" s="19">
        <f t="shared" si="3"/>
        <v>164.65696465696465</v>
      </c>
      <c r="O18" s="19">
        <f t="shared" si="4"/>
        <v>219.54261954261955</v>
      </c>
      <c r="P18" s="19">
        <f t="shared" si="0"/>
        <v>1232.0000000000002</v>
      </c>
      <c r="Q18" s="19">
        <f t="shared" si="5"/>
        <v>528</v>
      </c>
    </row>
    <row r="19" spans="2:17" ht="12" customHeight="1">
      <c r="B19" s="2">
        <v>5</v>
      </c>
      <c r="C19" s="2">
        <v>3</v>
      </c>
      <c r="D19" s="17">
        <v>4</v>
      </c>
      <c r="J19" s="2">
        <v>9</v>
      </c>
      <c r="K19" s="19">
        <f t="shared" si="6"/>
        <v>18000</v>
      </c>
      <c r="L19" s="19">
        <f t="shared" si="1"/>
        <v>216000</v>
      </c>
      <c r="M19" s="19">
        <f t="shared" si="2"/>
        <v>112.26611226611226</v>
      </c>
      <c r="N19" s="19">
        <f t="shared" si="3"/>
        <v>168.3991683991684</v>
      </c>
      <c r="O19" s="19">
        <f t="shared" si="4"/>
        <v>224.53222453222452</v>
      </c>
      <c r="P19" s="19">
        <f t="shared" si="0"/>
        <v>1260.0000000000002</v>
      </c>
      <c r="Q19" s="19">
        <f t="shared" si="5"/>
        <v>540</v>
      </c>
    </row>
    <row r="20" spans="2:17" ht="12" customHeight="1">
      <c r="B20" s="2">
        <v>6</v>
      </c>
      <c r="C20" s="2">
        <v>4</v>
      </c>
      <c r="D20" s="2">
        <v>1</v>
      </c>
      <c r="J20" s="2">
        <v>10</v>
      </c>
      <c r="K20" s="19">
        <f t="shared" si="6"/>
        <v>18400</v>
      </c>
      <c r="L20" s="19">
        <f t="shared" si="1"/>
        <v>220800</v>
      </c>
      <c r="M20" s="19">
        <f t="shared" si="2"/>
        <v>114.76091476091476</v>
      </c>
      <c r="N20" s="19">
        <f t="shared" si="3"/>
        <v>172.14137214137213</v>
      </c>
      <c r="O20" s="19">
        <f t="shared" si="4"/>
        <v>229.52182952182952</v>
      </c>
      <c r="P20" s="19">
        <f t="shared" si="0"/>
        <v>1288.0000000000002</v>
      </c>
      <c r="Q20" s="19">
        <f t="shared" si="5"/>
        <v>552</v>
      </c>
    </row>
    <row r="21" spans="2:17" ht="12" customHeight="1">
      <c r="B21" s="2">
        <v>7</v>
      </c>
      <c r="C21" s="2">
        <v>5</v>
      </c>
      <c r="D21" s="2">
        <v>2</v>
      </c>
      <c r="E21" s="17">
        <v>5</v>
      </c>
      <c r="J21" s="2">
        <v>11</v>
      </c>
      <c r="K21" s="19">
        <f t="shared" si="6"/>
        <v>18800</v>
      </c>
      <c r="L21" s="19">
        <f t="shared" si="1"/>
        <v>225600</v>
      </c>
      <c r="M21" s="19">
        <f t="shared" si="2"/>
        <v>117.25571725571726</v>
      </c>
      <c r="N21" s="19">
        <f t="shared" si="3"/>
        <v>175.88357588357587</v>
      </c>
      <c r="O21" s="19">
        <f t="shared" si="4"/>
        <v>234.51143451143452</v>
      </c>
      <c r="P21" s="19">
        <f t="shared" si="0"/>
        <v>1316.0000000000002</v>
      </c>
      <c r="Q21" s="19">
        <f t="shared" si="5"/>
        <v>564</v>
      </c>
    </row>
    <row r="22" spans="3:17" ht="12" customHeight="1">
      <c r="C22" s="2">
        <v>6</v>
      </c>
      <c r="D22" s="2">
        <v>3</v>
      </c>
      <c r="E22" s="2">
        <v>1</v>
      </c>
      <c r="J22" s="2">
        <v>12</v>
      </c>
      <c r="K22" s="19">
        <f t="shared" si="6"/>
        <v>19200</v>
      </c>
      <c r="L22" s="19">
        <f t="shared" si="1"/>
        <v>230400</v>
      </c>
      <c r="M22" s="19">
        <f t="shared" si="2"/>
        <v>119.75051975051976</v>
      </c>
      <c r="N22" s="19">
        <f t="shared" si="3"/>
        <v>179.62577962577964</v>
      </c>
      <c r="O22" s="19">
        <f t="shared" si="4"/>
        <v>239.50103950103951</v>
      </c>
      <c r="P22" s="19">
        <f t="shared" si="0"/>
        <v>1344.0000000000002</v>
      </c>
      <c r="Q22" s="19">
        <f t="shared" si="5"/>
        <v>576</v>
      </c>
    </row>
    <row r="23" spans="3:17" ht="12" customHeight="1">
      <c r="C23" s="2">
        <v>7</v>
      </c>
      <c r="D23" s="2">
        <v>4</v>
      </c>
      <c r="E23" s="2">
        <v>2</v>
      </c>
      <c r="F23" s="17">
        <v>6</v>
      </c>
      <c r="J23" s="2">
        <v>13</v>
      </c>
      <c r="K23" s="19">
        <f t="shared" si="6"/>
        <v>19600</v>
      </c>
      <c r="L23" s="19">
        <f t="shared" si="1"/>
        <v>235200</v>
      </c>
      <c r="M23" s="19">
        <f t="shared" si="2"/>
        <v>122.24532224532224</v>
      </c>
      <c r="N23" s="19">
        <f t="shared" si="3"/>
        <v>183.36798336798336</v>
      </c>
      <c r="O23" s="19">
        <f t="shared" si="4"/>
        <v>244.49064449064448</v>
      </c>
      <c r="P23" s="19">
        <f t="shared" si="0"/>
        <v>1372.0000000000002</v>
      </c>
      <c r="Q23" s="19">
        <f t="shared" si="5"/>
        <v>588</v>
      </c>
    </row>
    <row r="24" spans="4:17" ht="12" customHeight="1">
      <c r="D24" s="2">
        <v>5</v>
      </c>
      <c r="E24" s="2">
        <v>3</v>
      </c>
      <c r="F24" s="2">
        <v>1</v>
      </c>
      <c r="J24" s="2">
        <v>14</v>
      </c>
      <c r="K24" s="19">
        <f t="shared" si="6"/>
        <v>20000</v>
      </c>
      <c r="L24" s="19">
        <f t="shared" si="1"/>
        <v>240000</v>
      </c>
      <c r="M24" s="19">
        <f t="shared" si="2"/>
        <v>124.74012474012474</v>
      </c>
      <c r="N24" s="19">
        <f t="shared" si="3"/>
        <v>187.1101871101871</v>
      </c>
      <c r="O24" s="19">
        <f t="shared" si="4"/>
        <v>249.48024948024948</v>
      </c>
      <c r="P24" s="19">
        <f t="shared" si="0"/>
        <v>1400.0000000000002</v>
      </c>
      <c r="Q24" s="19">
        <f t="shared" si="5"/>
        <v>600</v>
      </c>
    </row>
    <row r="25" spans="4:17" ht="12" customHeight="1">
      <c r="D25" s="2">
        <v>6</v>
      </c>
      <c r="E25" s="2">
        <v>4</v>
      </c>
      <c r="F25" s="2">
        <v>2</v>
      </c>
      <c r="J25" s="2">
        <v>15</v>
      </c>
      <c r="K25" s="19">
        <f t="shared" si="6"/>
        <v>20400</v>
      </c>
      <c r="L25" s="19">
        <f t="shared" si="1"/>
        <v>244800</v>
      </c>
      <c r="M25" s="19">
        <f t="shared" si="2"/>
        <v>127.23492723492724</v>
      </c>
      <c r="N25" s="19">
        <f t="shared" si="3"/>
        <v>190.85239085239087</v>
      </c>
      <c r="O25" s="19">
        <f t="shared" si="4"/>
        <v>254.46985446985448</v>
      </c>
      <c r="P25" s="19">
        <f t="shared" si="0"/>
        <v>1428.0000000000002</v>
      </c>
      <c r="Q25" s="19">
        <f t="shared" si="5"/>
        <v>612</v>
      </c>
    </row>
    <row r="26" spans="4:17" ht="12" customHeight="1">
      <c r="D26" s="2">
        <v>7</v>
      </c>
      <c r="E26" s="2">
        <v>5</v>
      </c>
      <c r="F26" s="2">
        <v>3</v>
      </c>
      <c r="G26" s="17">
        <v>7</v>
      </c>
      <c r="J26" s="2">
        <v>16</v>
      </c>
      <c r="K26" s="19">
        <f t="shared" si="6"/>
        <v>20800</v>
      </c>
      <c r="L26" s="19">
        <f t="shared" si="1"/>
        <v>249600</v>
      </c>
      <c r="M26" s="19">
        <f t="shared" si="2"/>
        <v>129.72972972972974</v>
      </c>
      <c r="N26" s="19">
        <f t="shared" si="3"/>
        <v>194.5945945945946</v>
      </c>
      <c r="O26" s="19">
        <f t="shared" si="4"/>
        <v>259.4594594594595</v>
      </c>
      <c r="P26" s="19">
        <f t="shared" si="0"/>
        <v>1456.0000000000002</v>
      </c>
      <c r="Q26" s="19">
        <f t="shared" si="5"/>
        <v>624</v>
      </c>
    </row>
    <row r="27" spans="5:17" ht="12" customHeight="1">
      <c r="E27" s="2">
        <v>6</v>
      </c>
      <c r="F27" s="2">
        <v>4</v>
      </c>
      <c r="G27" s="2">
        <v>1</v>
      </c>
      <c r="J27" s="2">
        <v>17</v>
      </c>
      <c r="K27" s="19">
        <f t="shared" si="6"/>
        <v>21200</v>
      </c>
      <c r="L27" s="19">
        <f t="shared" si="1"/>
        <v>254400</v>
      </c>
      <c r="M27" s="19">
        <f t="shared" si="2"/>
        <v>132.22453222453223</v>
      </c>
      <c r="N27" s="19">
        <f t="shared" si="3"/>
        <v>198.33679833679832</v>
      </c>
      <c r="O27" s="19">
        <f t="shared" si="4"/>
        <v>264.44906444906445</v>
      </c>
      <c r="P27" s="19">
        <f t="shared" si="0"/>
        <v>1484.0000000000002</v>
      </c>
      <c r="Q27" s="19">
        <f t="shared" si="5"/>
        <v>636</v>
      </c>
    </row>
    <row r="28" spans="5:17" ht="12" customHeight="1">
      <c r="E28" s="2">
        <v>7</v>
      </c>
      <c r="F28" s="2">
        <v>5</v>
      </c>
      <c r="G28" s="2">
        <v>2</v>
      </c>
      <c r="J28" s="2">
        <v>18</v>
      </c>
      <c r="K28" s="19">
        <f t="shared" si="6"/>
        <v>21600</v>
      </c>
      <c r="L28" s="19">
        <f t="shared" si="1"/>
        <v>259200</v>
      </c>
      <c r="M28" s="19">
        <f t="shared" si="2"/>
        <v>134.7193347193347</v>
      </c>
      <c r="N28" s="19">
        <f t="shared" si="3"/>
        <v>202.07900207900207</v>
      </c>
      <c r="O28" s="19">
        <f t="shared" si="4"/>
        <v>269.4386694386694</v>
      </c>
      <c r="P28" s="19">
        <f t="shared" si="0"/>
        <v>1512.0000000000002</v>
      </c>
      <c r="Q28" s="19">
        <f t="shared" si="5"/>
        <v>648</v>
      </c>
    </row>
    <row r="29" spans="6:17" ht="12" customHeight="1">
      <c r="F29" s="2">
        <v>6</v>
      </c>
      <c r="G29" s="2">
        <v>3</v>
      </c>
      <c r="J29" s="2">
        <v>19</v>
      </c>
      <c r="K29" s="19">
        <f t="shared" si="6"/>
        <v>22000</v>
      </c>
      <c r="L29" s="19">
        <f t="shared" si="1"/>
        <v>264000</v>
      </c>
      <c r="M29" s="19">
        <f t="shared" si="2"/>
        <v>137.21413721413722</v>
      </c>
      <c r="N29" s="19">
        <f t="shared" si="3"/>
        <v>205.82120582120584</v>
      </c>
      <c r="O29" s="19">
        <f t="shared" si="4"/>
        <v>274.42827442827445</v>
      </c>
      <c r="P29" s="19">
        <f t="shared" si="0"/>
        <v>1540.0000000000002</v>
      </c>
      <c r="Q29" s="19">
        <f t="shared" si="5"/>
        <v>660</v>
      </c>
    </row>
    <row r="30" spans="6:17" ht="12" customHeight="1">
      <c r="F30" s="2">
        <v>7</v>
      </c>
      <c r="G30" s="2">
        <v>4</v>
      </c>
      <c r="H30" s="17">
        <v>8</v>
      </c>
      <c r="J30" s="2">
        <v>20</v>
      </c>
      <c r="K30" s="19">
        <f t="shared" si="6"/>
        <v>22400</v>
      </c>
      <c r="L30" s="19">
        <f t="shared" si="1"/>
        <v>268800</v>
      </c>
      <c r="M30" s="19">
        <f t="shared" si="2"/>
        <v>139.7089397089397</v>
      </c>
      <c r="N30" s="19">
        <f t="shared" si="3"/>
        <v>209.56340956340955</v>
      </c>
      <c r="O30" s="19">
        <f t="shared" si="4"/>
        <v>279.4178794178794</v>
      </c>
      <c r="P30" s="19">
        <f t="shared" si="0"/>
        <v>1568.0000000000002</v>
      </c>
      <c r="Q30" s="19">
        <f t="shared" si="5"/>
        <v>672</v>
      </c>
    </row>
    <row r="31" spans="7:17" ht="12" customHeight="1">
      <c r="G31" s="2">
        <v>5</v>
      </c>
      <c r="H31" s="2">
        <v>1</v>
      </c>
      <c r="J31" s="2">
        <v>21</v>
      </c>
      <c r="K31" s="19">
        <f t="shared" si="6"/>
        <v>22800</v>
      </c>
      <c r="L31" s="19">
        <f t="shared" si="1"/>
        <v>273600</v>
      </c>
      <c r="M31" s="19">
        <f t="shared" si="2"/>
        <v>142.2037422037422</v>
      </c>
      <c r="N31" s="19">
        <f t="shared" si="3"/>
        <v>213.3056133056133</v>
      </c>
      <c r="P31" s="19">
        <f t="shared" si="0"/>
        <v>1596.0000000000002</v>
      </c>
      <c r="Q31" s="19">
        <f t="shared" si="5"/>
        <v>684</v>
      </c>
    </row>
    <row r="32" spans="7:17" ht="12" customHeight="1">
      <c r="G32" s="2">
        <v>6</v>
      </c>
      <c r="H32" s="2">
        <v>2</v>
      </c>
      <c r="J32" s="2">
        <v>22</v>
      </c>
      <c r="K32" s="19">
        <f t="shared" si="6"/>
        <v>23200</v>
      </c>
      <c r="L32" s="19">
        <f t="shared" si="1"/>
        <v>278400</v>
      </c>
      <c r="M32" s="19">
        <f t="shared" si="2"/>
        <v>144.6985446985447</v>
      </c>
      <c r="N32" s="19">
        <f t="shared" si="3"/>
        <v>217.04781704781706</v>
      </c>
      <c r="P32" s="19">
        <f t="shared" si="0"/>
        <v>1624.0000000000002</v>
      </c>
      <c r="Q32" s="19">
        <f t="shared" si="5"/>
        <v>696</v>
      </c>
    </row>
    <row r="33" spans="7:17" ht="12" customHeight="1">
      <c r="G33" s="2">
        <v>7</v>
      </c>
      <c r="H33" s="2">
        <v>3</v>
      </c>
      <c r="J33" s="2">
        <v>23</v>
      </c>
      <c r="K33" s="19">
        <f t="shared" si="6"/>
        <v>23600</v>
      </c>
      <c r="L33" s="19">
        <f t="shared" si="1"/>
        <v>283200</v>
      </c>
      <c r="M33" s="19">
        <f t="shared" si="2"/>
        <v>147.1933471933472</v>
      </c>
      <c r="N33" s="19">
        <f t="shared" si="3"/>
        <v>220.79002079002078</v>
      </c>
      <c r="P33" s="19">
        <f t="shared" si="0"/>
        <v>1652.0000000000002</v>
      </c>
      <c r="Q33" s="19">
        <f t="shared" si="5"/>
        <v>708</v>
      </c>
    </row>
    <row r="34" spans="8:17" ht="12" customHeight="1">
      <c r="H34" s="2">
        <v>4</v>
      </c>
      <c r="J34" s="2">
        <v>24</v>
      </c>
      <c r="K34" s="19">
        <f t="shared" si="6"/>
        <v>24000</v>
      </c>
      <c r="L34" s="19">
        <f t="shared" si="1"/>
        <v>288000</v>
      </c>
      <c r="M34" s="19">
        <f t="shared" si="2"/>
        <v>149.68814968814968</v>
      </c>
      <c r="N34" s="19">
        <f t="shared" si="3"/>
        <v>224.53222453222452</v>
      </c>
      <c r="P34" s="19">
        <f t="shared" si="0"/>
        <v>1680.0000000000002</v>
      </c>
      <c r="Q34" s="19">
        <f t="shared" si="5"/>
        <v>720</v>
      </c>
    </row>
    <row r="35" spans="8:17" ht="12" customHeight="1">
      <c r="H35" s="2">
        <v>5</v>
      </c>
      <c r="J35" s="2">
        <v>25</v>
      </c>
      <c r="K35" s="19">
        <f t="shared" si="6"/>
        <v>24400</v>
      </c>
      <c r="L35" s="19">
        <f t="shared" si="1"/>
        <v>292800</v>
      </c>
      <c r="M35" s="19">
        <f t="shared" si="2"/>
        <v>152.1829521829522</v>
      </c>
      <c r="N35" s="19">
        <f t="shared" si="3"/>
        <v>228.2744282744283</v>
      </c>
      <c r="P35" s="19">
        <f t="shared" si="0"/>
        <v>1708.0000000000002</v>
      </c>
      <c r="Q35" s="19">
        <f t="shared" si="5"/>
        <v>732</v>
      </c>
    </row>
    <row r="36" spans="8:17" ht="12" customHeight="1">
      <c r="H36" s="2">
        <v>6</v>
      </c>
      <c r="J36" s="2">
        <v>26</v>
      </c>
      <c r="K36" s="19">
        <f t="shared" si="6"/>
        <v>24800</v>
      </c>
      <c r="L36" s="19">
        <f t="shared" si="1"/>
        <v>297600</v>
      </c>
      <c r="M36" s="19">
        <f t="shared" si="2"/>
        <v>154.67775467775468</v>
      </c>
      <c r="N36" s="19">
        <f t="shared" si="3"/>
        <v>232.016632016632</v>
      </c>
      <c r="P36" s="19">
        <f t="shared" si="0"/>
        <v>1736.0000000000002</v>
      </c>
      <c r="Q36" s="19">
        <f t="shared" si="5"/>
        <v>744</v>
      </c>
    </row>
    <row r="37" spans="10:17" ht="12" customHeight="1">
      <c r="J37" s="2">
        <v>27</v>
      </c>
      <c r="K37" s="19">
        <f t="shared" si="6"/>
        <v>25200</v>
      </c>
      <c r="L37" s="19">
        <f t="shared" si="1"/>
        <v>302400</v>
      </c>
      <c r="M37" s="19">
        <f t="shared" si="2"/>
        <v>157.17255717255716</v>
      </c>
      <c r="N37" s="19">
        <f t="shared" si="3"/>
        <v>235.75883575883574</v>
      </c>
      <c r="P37" s="19">
        <f t="shared" si="0"/>
        <v>1764.0000000000002</v>
      </c>
      <c r="Q37" s="19">
        <f t="shared" si="5"/>
        <v>756</v>
      </c>
    </row>
    <row r="38" spans="10:17" ht="12" customHeight="1">
      <c r="J38" s="2">
        <v>28</v>
      </c>
      <c r="K38" s="19">
        <f t="shared" si="6"/>
        <v>25600</v>
      </c>
      <c r="L38" s="19">
        <f t="shared" si="1"/>
        <v>307200</v>
      </c>
      <c r="M38" s="19">
        <f t="shared" si="2"/>
        <v>159.66735966735968</v>
      </c>
      <c r="N38" s="19">
        <f t="shared" si="3"/>
        <v>239.50103950103951</v>
      </c>
      <c r="P38" s="19">
        <f t="shared" si="0"/>
        <v>1792.0000000000002</v>
      </c>
      <c r="Q38" s="19">
        <f t="shared" si="5"/>
        <v>768</v>
      </c>
    </row>
    <row r="39" spans="10:17" ht="12" customHeight="1">
      <c r="J39" s="2">
        <v>29</v>
      </c>
      <c r="K39" s="19">
        <f t="shared" si="6"/>
        <v>26000</v>
      </c>
      <c r="L39" s="19">
        <f t="shared" si="1"/>
        <v>312000</v>
      </c>
      <c r="M39" s="19">
        <f t="shared" si="2"/>
        <v>162.16216216216216</v>
      </c>
      <c r="N39" s="19">
        <f t="shared" si="3"/>
        <v>243.24324324324323</v>
      </c>
      <c r="P39" s="19">
        <f t="shared" si="0"/>
        <v>1820.0000000000002</v>
      </c>
      <c r="Q39" s="19">
        <f t="shared" si="5"/>
        <v>780</v>
      </c>
    </row>
    <row r="40" spans="1:17" ht="12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>
        <v>30</v>
      </c>
      <c r="K40" s="20">
        <f t="shared" si="6"/>
        <v>26400</v>
      </c>
      <c r="L40" s="20">
        <f t="shared" si="1"/>
        <v>316800</v>
      </c>
      <c r="M40" s="20">
        <f t="shared" si="2"/>
        <v>164.65696465696465</v>
      </c>
      <c r="N40" s="20">
        <f t="shared" si="3"/>
        <v>246.98544698544697</v>
      </c>
      <c r="O40" s="6"/>
      <c r="P40" s="20">
        <f t="shared" si="0"/>
        <v>1848.0000000000002</v>
      </c>
      <c r="Q40" s="20">
        <f t="shared" si="5"/>
        <v>792</v>
      </c>
    </row>
    <row r="41" ht="12" customHeight="1"/>
    <row r="42" ht="12" customHeight="1">
      <c r="A42" s="1" t="s">
        <v>14</v>
      </c>
    </row>
    <row r="43" spans="1:14" ht="6" customHeight="1" thickBot="1">
      <c r="A43" s="2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1:14" ht="12" customHeight="1">
      <c r="K44" s="9" t="s">
        <v>4</v>
      </c>
      <c r="L44" s="9" t="s">
        <v>5</v>
      </c>
      <c r="M44" s="9" t="s">
        <v>15</v>
      </c>
      <c r="N44" s="9" t="s">
        <v>15</v>
      </c>
    </row>
    <row r="45" spans="11:14" ht="12" customHeight="1">
      <c r="K45" s="9"/>
      <c r="L45" s="9"/>
      <c r="M45" s="9" t="s">
        <v>11</v>
      </c>
      <c r="N45" s="9" t="s">
        <v>16</v>
      </c>
    </row>
    <row r="46" spans="1:14" ht="12" customHeight="1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6"/>
      <c r="M46" s="13">
        <f>P7</f>
        <v>0.07</v>
      </c>
      <c r="N46" s="12">
        <v>0.03</v>
      </c>
    </row>
    <row r="47" spans="1:13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0"/>
      <c r="L47" s="5"/>
      <c r="M47" s="16"/>
    </row>
    <row r="48" spans="1:14" ht="12" customHeight="1">
      <c r="A48" s="22" t="s">
        <v>17</v>
      </c>
      <c r="D48" s="29">
        <v>0.4</v>
      </c>
      <c r="E48" s="29"/>
      <c r="K48" s="19">
        <f>$K$15*D48</f>
        <v>6560</v>
      </c>
      <c r="L48" s="19">
        <f>K48*12</f>
        <v>78720</v>
      </c>
      <c r="M48" s="19">
        <f>K48*$M$46</f>
        <v>459.20000000000005</v>
      </c>
      <c r="N48" s="19">
        <f>K48*3%</f>
        <v>196.79999999999998</v>
      </c>
    </row>
    <row r="49" spans="1:14" ht="12" customHeight="1">
      <c r="A49" s="22" t="s">
        <v>18</v>
      </c>
      <c r="D49" s="29">
        <v>0.5</v>
      </c>
      <c r="E49" s="29"/>
      <c r="K49" s="19">
        <f>$K$15*D49</f>
        <v>8200</v>
      </c>
      <c r="L49" s="19">
        <f>K49*12</f>
        <v>98400</v>
      </c>
      <c r="M49" s="19">
        <f>K49*$M$46</f>
        <v>574</v>
      </c>
      <c r="N49" s="19">
        <f>K49*3%</f>
        <v>246</v>
      </c>
    </row>
    <row r="50" spans="1:14" ht="12" customHeight="1">
      <c r="A50" s="22" t="s">
        <v>19</v>
      </c>
      <c r="D50" s="29">
        <v>0.6</v>
      </c>
      <c r="E50" s="29"/>
      <c r="K50" s="19">
        <f>$K$15*D50</f>
        <v>9840</v>
      </c>
      <c r="L50" s="19">
        <f>K50*12</f>
        <v>118080</v>
      </c>
      <c r="M50" s="19">
        <f>K50*$M$46</f>
        <v>688.8000000000001</v>
      </c>
      <c r="N50" s="19">
        <f>K50*3%</f>
        <v>295.2</v>
      </c>
    </row>
    <row r="51" spans="1:14" ht="12" customHeight="1" thickBot="1">
      <c r="A51" s="23" t="s">
        <v>20</v>
      </c>
      <c r="B51" s="6"/>
      <c r="C51" s="6"/>
      <c r="D51" s="30">
        <v>0.7</v>
      </c>
      <c r="E51" s="30"/>
      <c r="F51" s="6"/>
      <c r="G51" s="6"/>
      <c r="H51" s="6"/>
      <c r="I51" s="6"/>
      <c r="J51" s="6"/>
      <c r="K51" s="20">
        <f>$K$15*D51</f>
        <v>11480</v>
      </c>
      <c r="L51" s="20">
        <f>K51*12</f>
        <v>137760</v>
      </c>
      <c r="M51" s="20">
        <f>K51*$M$46</f>
        <v>803.6</v>
      </c>
      <c r="N51" s="20">
        <f>K51*3%</f>
        <v>344.4</v>
      </c>
    </row>
    <row r="52" ht="12" customHeight="1"/>
    <row r="53" ht="12" customHeight="1">
      <c r="A53" s="1" t="s">
        <v>21</v>
      </c>
    </row>
    <row r="54" spans="1:7" ht="7.5" customHeight="1" thickBot="1">
      <c r="A54" s="6"/>
      <c r="B54" s="6"/>
      <c r="C54" s="6"/>
      <c r="D54" s="6"/>
      <c r="E54" s="6"/>
      <c r="F54" s="6"/>
      <c r="G54" s="6"/>
    </row>
    <row r="55" spans="1:7" ht="12" customHeight="1">
      <c r="A55" s="25" t="s">
        <v>22</v>
      </c>
      <c r="F55" s="27">
        <v>16.7</v>
      </c>
      <c r="G55" s="27"/>
    </row>
    <row r="56" spans="1:7" ht="12" customHeight="1" thickBot="1">
      <c r="A56" s="26" t="s">
        <v>23</v>
      </c>
      <c r="B56" s="6"/>
      <c r="C56" s="6"/>
      <c r="D56" s="6"/>
      <c r="E56" s="6"/>
      <c r="F56" s="28">
        <f>F55*2</f>
        <v>33.4</v>
      </c>
      <c r="G56" s="28"/>
    </row>
    <row r="57" ht="12" customHeight="1"/>
  </sheetData>
  <mergeCells count="6">
    <mergeCell ref="F55:G55"/>
    <mergeCell ref="F56:G56"/>
    <mergeCell ref="D48:E48"/>
    <mergeCell ref="D49:E49"/>
    <mergeCell ref="D50:E50"/>
    <mergeCell ref="D51:E5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H23" sqref="H23"/>
    </sheetView>
  </sheetViews>
  <sheetFormatPr defaultColWidth="9.140625" defaultRowHeight="12.75"/>
  <cols>
    <col min="1" max="9" width="3.00390625" style="2" customWidth="1"/>
    <col min="10" max="10" width="6.8515625" style="2" customWidth="1"/>
    <col min="11" max="11" width="9.28125" style="2" customWidth="1"/>
    <col min="12" max="12" width="10.140625" style="2" customWidth="1"/>
    <col min="13" max="13" width="7.8515625" style="2" customWidth="1"/>
    <col min="14" max="14" width="7.57421875" style="2" customWidth="1"/>
    <col min="15" max="16384" width="8.8515625" style="2" customWidth="1"/>
  </cols>
  <sheetData>
    <row r="1" ht="15.75">
      <c r="A1" s="1" t="s">
        <v>0</v>
      </c>
    </row>
    <row r="2" ht="12.75">
      <c r="A2" s="4" t="s">
        <v>24</v>
      </c>
    </row>
    <row r="3" spans="1:17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" customHeight="1">
      <c r="A4" s="8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9</v>
      </c>
    </row>
    <row r="5" spans="14:17" ht="12.75" customHeight="1">
      <c r="N5" s="11">
        <v>1.5</v>
      </c>
      <c r="O5" s="11">
        <v>2</v>
      </c>
      <c r="P5" s="9" t="s">
        <v>10</v>
      </c>
      <c r="Q5" s="9" t="s">
        <v>10</v>
      </c>
    </row>
    <row r="6" spans="14:17" ht="12.75" customHeight="1">
      <c r="N6" s="11"/>
      <c r="O6" s="11"/>
      <c r="P6" s="9" t="s">
        <v>11</v>
      </c>
      <c r="Q6" s="9" t="s">
        <v>12</v>
      </c>
    </row>
    <row r="7" spans="1:17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2"/>
      <c r="O7" s="24"/>
      <c r="P7" s="13">
        <v>0.08</v>
      </c>
      <c r="Q7" s="12">
        <v>0.03</v>
      </c>
    </row>
    <row r="8" spans="2:16" ht="12" customHeight="1" hidden="1">
      <c r="B8" s="5"/>
      <c r="C8" s="5"/>
      <c r="D8" s="5"/>
      <c r="E8" s="14" t="s">
        <v>13</v>
      </c>
      <c r="F8" s="5"/>
      <c r="G8" s="5"/>
      <c r="H8" s="5"/>
      <c r="I8" s="5"/>
      <c r="J8" s="5"/>
      <c r="K8" s="5">
        <v>1100</v>
      </c>
      <c r="L8" s="5"/>
      <c r="M8" s="5"/>
      <c r="N8" s="15"/>
      <c r="O8" s="5"/>
      <c r="P8" s="16"/>
    </row>
    <row r="9" spans="14:16" ht="12" customHeight="1">
      <c r="N9" s="11"/>
      <c r="P9" s="9"/>
    </row>
    <row r="10" ht="12" customHeight="1">
      <c r="A10" s="17">
        <v>1</v>
      </c>
    </row>
    <row r="11" spans="1:17" ht="12" customHeight="1">
      <c r="A11" s="2">
        <v>1</v>
      </c>
      <c r="J11" s="2">
        <v>1</v>
      </c>
      <c r="K11" s="18">
        <f>14800+700</f>
        <v>15500</v>
      </c>
      <c r="L11" s="19">
        <f>K11*12</f>
        <v>186000</v>
      </c>
      <c r="M11" s="19">
        <f>L11/1924</f>
        <v>96.67359667359668</v>
      </c>
      <c r="N11" s="19">
        <f>M11*$N$5</f>
        <v>145.01039501039503</v>
      </c>
      <c r="O11" s="19">
        <f>M11*$O$5</f>
        <v>193.34719334719335</v>
      </c>
      <c r="P11" s="19">
        <f aca="true" t="shared" si="0" ref="P11:P40">K11*$P$7</f>
        <v>1240</v>
      </c>
      <c r="Q11" s="19">
        <f>K11*3%</f>
        <v>465</v>
      </c>
    </row>
    <row r="12" spans="1:17" ht="12" customHeight="1">
      <c r="A12" s="2">
        <v>2</v>
      </c>
      <c r="J12" s="2">
        <v>2</v>
      </c>
      <c r="K12" s="19">
        <f>K11+400</f>
        <v>15900</v>
      </c>
      <c r="L12" s="19">
        <f aca="true" t="shared" si="1" ref="L12:L40">K12*12</f>
        <v>190800</v>
      </c>
      <c r="M12" s="19">
        <f aca="true" t="shared" si="2" ref="M12:M40">L12/1924</f>
        <v>99.16839916839916</v>
      </c>
      <c r="N12" s="19">
        <f aca="true" t="shared" si="3" ref="N12:N40">M12*$N$5</f>
        <v>148.75259875259874</v>
      </c>
      <c r="O12" s="19">
        <f aca="true" t="shared" si="4" ref="O12:O30">M12*$O$5</f>
        <v>198.33679833679832</v>
      </c>
      <c r="P12" s="19">
        <f t="shared" si="0"/>
        <v>1272</v>
      </c>
      <c r="Q12" s="19">
        <f aca="true" t="shared" si="5" ref="Q12:Q40">K12*3%</f>
        <v>477</v>
      </c>
    </row>
    <row r="13" spans="1:17" ht="12" customHeight="1">
      <c r="A13" s="2">
        <v>3</v>
      </c>
      <c r="J13" s="2">
        <v>3</v>
      </c>
      <c r="K13" s="19">
        <f aca="true" t="shared" si="6" ref="K13:K40">K12+400</f>
        <v>16300</v>
      </c>
      <c r="L13" s="19">
        <f t="shared" si="1"/>
        <v>195600</v>
      </c>
      <c r="M13" s="19">
        <f t="shared" si="2"/>
        <v>101.66320166320166</v>
      </c>
      <c r="N13" s="19">
        <f t="shared" si="3"/>
        <v>152.49480249480249</v>
      </c>
      <c r="O13" s="19">
        <f t="shared" si="4"/>
        <v>203.32640332640332</v>
      </c>
      <c r="P13" s="19">
        <f t="shared" si="0"/>
        <v>1304</v>
      </c>
      <c r="Q13" s="19">
        <f t="shared" si="5"/>
        <v>489</v>
      </c>
    </row>
    <row r="14" spans="1:17" ht="12" customHeight="1">
      <c r="A14" s="2">
        <v>4</v>
      </c>
      <c r="B14" s="17">
        <v>2</v>
      </c>
      <c r="J14" s="2">
        <v>4</v>
      </c>
      <c r="K14" s="19">
        <f t="shared" si="6"/>
        <v>16700</v>
      </c>
      <c r="L14" s="19">
        <f t="shared" si="1"/>
        <v>200400</v>
      </c>
      <c r="M14" s="19">
        <f t="shared" si="2"/>
        <v>104.15800415800416</v>
      </c>
      <c r="N14" s="19">
        <f t="shared" si="3"/>
        <v>156.23700623700626</v>
      </c>
      <c r="O14" s="19">
        <f t="shared" si="4"/>
        <v>208.31600831600832</v>
      </c>
      <c r="P14" s="19">
        <f t="shared" si="0"/>
        <v>1336</v>
      </c>
      <c r="Q14" s="19">
        <f t="shared" si="5"/>
        <v>501</v>
      </c>
    </row>
    <row r="15" spans="1:17" ht="12" customHeight="1">
      <c r="A15" s="2">
        <v>5</v>
      </c>
      <c r="B15" s="2">
        <v>1</v>
      </c>
      <c r="J15" s="2">
        <v>5</v>
      </c>
      <c r="K15" s="19">
        <f t="shared" si="6"/>
        <v>17100</v>
      </c>
      <c r="L15" s="19">
        <f t="shared" si="1"/>
        <v>205200</v>
      </c>
      <c r="M15" s="19">
        <f t="shared" si="2"/>
        <v>106.65280665280665</v>
      </c>
      <c r="N15" s="19">
        <f t="shared" si="3"/>
        <v>159.97920997920997</v>
      </c>
      <c r="O15" s="19">
        <f t="shared" si="4"/>
        <v>213.3056133056133</v>
      </c>
      <c r="P15" s="19">
        <f t="shared" si="0"/>
        <v>1368</v>
      </c>
      <c r="Q15" s="19">
        <f t="shared" si="5"/>
        <v>513</v>
      </c>
    </row>
    <row r="16" spans="1:17" ht="12" customHeight="1">
      <c r="A16" s="2">
        <v>6</v>
      </c>
      <c r="B16" s="2">
        <v>2</v>
      </c>
      <c r="C16" s="17">
        <v>3</v>
      </c>
      <c r="J16" s="2">
        <v>6</v>
      </c>
      <c r="K16" s="19">
        <f t="shared" si="6"/>
        <v>17500</v>
      </c>
      <c r="L16" s="19">
        <f t="shared" si="1"/>
        <v>210000</v>
      </c>
      <c r="M16" s="19">
        <f t="shared" si="2"/>
        <v>109.14760914760915</v>
      </c>
      <c r="N16" s="19">
        <f t="shared" si="3"/>
        <v>163.7214137214137</v>
      </c>
      <c r="O16" s="19">
        <f t="shared" si="4"/>
        <v>218.2952182952183</v>
      </c>
      <c r="P16" s="19">
        <f t="shared" si="0"/>
        <v>1400</v>
      </c>
      <c r="Q16" s="19">
        <f t="shared" si="5"/>
        <v>525</v>
      </c>
    </row>
    <row r="17" spans="1:17" ht="12" customHeight="1">
      <c r="A17" s="2">
        <v>7</v>
      </c>
      <c r="B17" s="2">
        <v>3</v>
      </c>
      <c r="C17" s="2">
        <v>1</v>
      </c>
      <c r="J17" s="2">
        <v>7</v>
      </c>
      <c r="K17" s="19">
        <f t="shared" si="6"/>
        <v>17900</v>
      </c>
      <c r="L17" s="19">
        <f t="shared" si="1"/>
        <v>214800</v>
      </c>
      <c r="M17" s="19">
        <f t="shared" si="2"/>
        <v>111.64241164241164</v>
      </c>
      <c r="N17" s="19">
        <f t="shared" si="3"/>
        <v>167.46361746361748</v>
      </c>
      <c r="O17" s="19">
        <f t="shared" si="4"/>
        <v>223.2848232848233</v>
      </c>
      <c r="P17" s="19">
        <f t="shared" si="0"/>
        <v>1432</v>
      </c>
      <c r="Q17" s="19">
        <f t="shared" si="5"/>
        <v>537</v>
      </c>
    </row>
    <row r="18" spans="1:17" ht="12" customHeight="1">
      <c r="A18" s="2">
        <v>8</v>
      </c>
      <c r="B18" s="2">
        <v>4</v>
      </c>
      <c r="C18" s="2">
        <v>2</v>
      </c>
      <c r="J18" s="2">
        <v>8</v>
      </c>
      <c r="K18" s="19">
        <f t="shared" si="6"/>
        <v>18300</v>
      </c>
      <c r="L18" s="19">
        <f t="shared" si="1"/>
        <v>219600</v>
      </c>
      <c r="M18" s="19">
        <f t="shared" si="2"/>
        <v>114.13721413721414</v>
      </c>
      <c r="N18" s="19">
        <f t="shared" si="3"/>
        <v>171.20582120582122</v>
      </c>
      <c r="O18" s="19">
        <f t="shared" si="4"/>
        <v>228.2744282744283</v>
      </c>
      <c r="P18" s="19">
        <f t="shared" si="0"/>
        <v>1464</v>
      </c>
      <c r="Q18" s="19">
        <f t="shared" si="5"/>
        <v>549</v>
      </c>
    </row>
    <row r="19" spans="2:17" ht="12" customHeight="1">
      <c r="B19" s="2">
        <v>5</v>
      </c>
      <c r="C19" s="2">
        <v>3</v>
      </c>
      <c r="D19" s="17">
        <v>4</v>
      </c>
      <c r="J19" s="2">
        <v>9</v>
      </c>
      <c r="K19" s="19">
        <f t="shared" si="6"/>
        <v>18700</v>
      </c>
      <c r="L19" s="19">
        <f t="shared" si="1"/>
        <v>224400</v>
      </c>
      <c r="M19" s="19">
        <f t="shared" si="2"/>
        <v>116.63201663201663</v>
      </c>
      <c r="N19" s="19">
        <f t="shared" si="3"/>
        <v>174.94802494802494</v>
      </c>
      <c r="O19" s="19">
        <f t="shared" si="4"/>
        <v>233.26403326403326</v>
      </c>
      <c r="P19" s="19">
        <f t="shared" si="0"/>
        <v>1496</v>
      </c>
      <c r="Q19" s="19">
        <f t="shared" si="5"/>
        <v>561</v>
      </c>
    </row>
    <row r="20" spans="2:17" ht="12" customHeight="1">
      <c r="B20" s="2">
        <v>6</v>
      </c>
      <c r="C20" s="2">
        <v>4</v>
      </c>
      <c r="D20" s="2">
        <v>1</v>
      </c>
      <c r="J20" s="2">
        <v>10</v>
      </c>
      <c r="K20" s="19">
        <f t="shared" si="6"/>
        <v>19100</v>
      </c>
      <c r="L20" s="19">
        <f t="shared" si="1"/>
        <v>229200</v>
      </c>
      <c r="M20" s="19">
        <f t="shared" si="2"/>
        <v>119.12681912681913</v>
      </c>
      <c r="N20" s="19">
        <f t="shared" si="3"/>
        <v>178.6902286902287</v>
      </c>
      <c r="O20" s="19">
        <f t="shared" si="4"/>
        <v>238.25363825363826</v>
      </c>
      <c r="P20" s="19">
        <f t="shared" si="0"/>
        <v>1528</v>
      </c>
      <c r="Q20" s="19">
        <f t="shared" si="5"/>
        <v>573</v>
      </c>
    </row>
    <row r="21" spans="2:17" ht="12" customHeight="1">
      <c r="B21" s="2">
        <v>7</v>
      </c>
      <c r="C21" s="2">
        <v>5</v>
      </c>
      <c r="D21" s="2">
        <v>2</v>
      </c>
      <c r="E21" s="17">
        <v>5</v>
      </c>
      <c r="J21" s="2">
        <v>11</v>
      </c>
      <c r="K21" s="19">
        <f t="shared" si="6"/>
        <v>19500</v>
      </c>
      <c r="L21" s="19">
        <f t="shared" si="1"/>
        <v>234000</v>
      </c>
      <c r="M21" s="19">
        <f t="shared" si="2"/>
        <v>121.62162162162163</v>
      </c>
      <c r="N21" s="19">
        <f t="shared" si="3"/>
        <v>182.43243243243245</v>
      </c>
      <c r="O21" s="19">
        <f t="shared" si="4"/>
        <v>243.24324324324326</v>
      </c>
      <c r="P21" s="19">
        <f t="shared" si="0"/>
        <v>1560</v>
      </c>
      <c r="Q21" s="19">
        <f t="shared" si="5"/>
        <v>585</v>
      </c>
    </row>
    <row r="22" spans="3:17" ht="12" customHeight="1">
      <c r="C22" s="2">
        <v>6</v>
      </c>
      <c r="D22" s="2">
        <v>3</v>
      </c>
      <c r="E22" s="2">
        <v>1</v>
      </c>
      <c r="J22" s="2">
        <v>12</v>
      </c>
      <c r="K22" s="19">
        <f t="shared" si="6"/>
        <v>19900</v>
      </c>
      <c r="L22" s="19">
        <f t="shared" si="1"/>
        <v>238800</v>
      </c>
      <c r="M22" s="19">
        <f t="shared" si="2"/>
        <v>124.11642411642411</v>
      </c>
      <c r="N22" s="19">
        <f t="shared" si="3"/>
        <v>186.17463617463616</v>
      </c>
      <c r="O22" s="19">
        <f t="shared" si="4"/>
        <v>248.23284823284823</v>
      </c>
      <c r="P22" s="19">
        <f t="shared" si="0"/>
        <v>1592</v>
      </c>
      <c r="Q22" s="19">
        <f t="shared" si="5"/>
        <v>597</v>
      </c>
    </row>
    <row r="23" spans="3:17" ht="12" customHeight="1">
      <c r="C23" s="2">
        <v>7</v>
      </c>
      <c r="D23" s="2">
        <v>4</v>
      </c>
      <c r="E23" s="2">
        <v>2</v>
      </c>
      <c r="F23" s="17">
        <v>6</v>
      </c>
      <c r="J23" s="2">
        <v>13</v>
      </c>
      <c r="K23" s="19">
        <f t="shared" si="6"/>
        <v>20300</v>
      </c>
      <c r="L23" s="19">
        <f t="shared" si="1"/>
        <v>243600</v>
      </c>
      <c r="M23" s="19">
        <f t="shared" si="2"/>
        <v>126.61122661122661</v>
      </c>
      <c r="N23" s="19">
        <f t="shared" si="3"/>
        <v>189.91683991683993</v>
      </c>
      <c r="O23" s="19">
        <f t="shared" si="4"/>
        <v>253.22245322245323</v>
      </c>
      <c r="P23" s="19">
        <f t="shared" si="0"/>
        <v>1624</v>
      </c>
      <c r="Q23" s="19">
        <f t="shared" si="5"/>
        <v>609</v>
      </c>
    </row>
    <row r="24" spans="4:17" ht="12" customHeight="1">
      <c r="D24" s="2">
        <v>5</v>
      </c>
      <c r="E24" s="2">
        <v>3</v>
      </c>
      <c r="F24" s="2">
        <v>1</v>
      </c>
      <c r="J24" s="2">
        <v>14</v>
      </c>
      <c r="K24" s="19">
        <f t="shared" si="6"/>
        <v>20700</v>
      </c>
      <c r="L24" s="19">
        <f t="shared" si="1"/>
        <v>248400</v>
      </c>
      <c r="M24" s="19">
        <f t="shared" si="2"/>
        <v>129.1060291060291</v>
      </c>
      <c r="N24" s="19">
        <f t="shared" si="3"/>
        <v>193.65904365904365</v>
      </c>
      <c r="O24" s="19">
        <f t="shared" si="4"/>
        <v>258.2120582120582</v>
      </c>
      <c r="P24" s="19">
        <f t="shared" si="0"/>
        <v>1656</v>
      </c>
      <c r="Q24" s="19">
        <f t="shared" si="5"/>
        <v>621</v>
      </c>
    </row>
    <row r="25" spans="4:17" ht="12" customHeight="1">
      <c r="D25" s="2">
        <v>6</v>
      </c>
      <c r="E25" s="2">
        <v>4</v>
      </c>
      <c r="F25" s="2">
        <v>2</v>
      </c>
      <c r="J25" s="2">
        <v>15</v>
      </c>
      <c r="K25" s="19">
        <f t="shared" si="6"/>
        <v>21100</v>
      </c>
      <c r="L25" s="19">
        <f t="shared" si="1"/>
        <v>253200</v>
      </c>
      <c r="M25" s="19">
        <f t="shared" si="2"/>
        <v>131.6008316008316</v>
      </c>
      <c r="N25" s="19">
        <f t="shared" si="3"/>
        <v>197.40124740124742</v>
      </c>
      <c r="O25" s="19">
        <f t="shared" si="4"/>
        <v>263.2016632016632</v>
      </c>
      <c r="P25" s="19">
        <f t="shared" si="0"/>
        <v>1688</v>
      </c>
      <c r="Q25" s="19">
        <f t="shared" si="5"/>
        <v>633</v>
      </c>
    </row>
    <row r="26" spans="4:17" ht="12" customHeight="1">
      <c r="D26" s="2">
        <v>7</v>
      </c>
      <c r="E26" s="2">
        <v>5</v>
      </c>
      <c r="F26" s="2">
        <v>3</v>
      </c>
      <c r="G26" s="17">
        <v>7</v>
      </c>
      <c r="J26" s="2">
        <v>16</v>
      </c>
      <c r="K26" s="19">
        <f t="shared" si="6"/>
        <v>21500</v>
      </c>
      <c r="L26" s="19">
        <f t="shared" si="1"/>
        <v>258000</v>
      </c>
      <c r="M26" s="19">
        <f t="shared" si="2"/>
        <v>134.0956340956341</v>
      </c>
      <c r="N26" s="19">
        <f t="shared" si="3"/>
        <v>201.14345114345116</v>
      </c>
      <c r="O26" s="19">
        <f t="shared" si="4"/>
        <v>268.1912681912682</v>
      </c>
      <c r="P26" s="19">
        <f t="shared" si="0"/>
        <v>1720</v>
      </c>
      <c r="Q26" s="19">
        <f t="shared" si="5"/>
        <v>645</v>
      </c>
    </row>
    <row r="27" spans="5:17" ht="12" customHeight="1">
      <c r="E27" s="2">
        <v>6</v>
      </c>
      <c r="F27" s="2">
        <v>4</v>
      </c>
      <c r="G27" s="2">
        <v>1</v>
      </c>
      <c r="J27" s="2">
        <v>17</v>
      </c>
      <c r="K27" s="19">
        <f t="shared" si="6"/>
        <v>21900</v>
      </c>
      <c r="L27" s="19">
        <f t="shared" si="1"/>
        <v>262800</v>
      </c>
      <c r="M27" s="19">
        <f t="shared" si="2"/>
        <v>136.59043659043658</v>
      </c>
      <c r="N27" s="19">
        <f t="shared" si="3"/>
        <v>204.88565488565487</v>
      </c>
      <c r="O27" s="19">
        <f t="shared" si="4"/>
        <v>273.18087318087316</v>
      </c>
      <c r="P27" s="19">
        <f t="shared" si="0"/>
        <v>1752</v>
      </c>
      <c r="Q27" s="19">
        <f t="shared" si="5"/>
        <v>657</v>
      </c>
    </row>
    <row r="28" spans="5:17" ht="12" customHeight="1">
      <c r="E28" s="2">
        <v>7</v>
      </c>
      <c r="F28" s="2">
        <v>5</v>
      </c>
      <c r="G28" s="2">
        <v>2</v>
      </c>
      <c r="J28" s="2">
        <v>18</v>
      </c>
      <c r="K28" s="19">
        <f t="shared" si="6"/>
        <v>22300</v>
      </c>
      <c r="L28" s="19">
        <f t="shared" si="1"/>
        <v>267600</v>
      </c>
      <c r="M28" s="19">
        <f t="shared" si="2"/>
        <v>139.0852390852391</v>
      </c>
      <c r="N28" s="19">
        <f t="shared" si="3"/>
        <v>208.62785862785864</v>
      </c>
      <c r="O28" s="19">
        <f t="shared" si="4"/>
        <v>278.1704781704782</v>
      </c>
      <c r="P28" s="19">
        <f t="shared" si="0"/>
        <v>1784</v>
      </c>
      <c r="Q28" s="19">
        <f t="shared" si="5"/>
        <v>669</v>
      </c>
    </row>
    <row r="29" spans="6:17" ht="12" customHeight="1">
      <c r="F29" s="2">
        <v>6</v>
      </c>
      <c r="G29" s="2">
        <v>3</v>
      </c>
      <c r="J29" s="2">
        <v>19</v>
      </c>
      <c r="K29" s="19">
        <f t="shared" si="6"/>
        <v>22700</v>
      </c>
      <c r="L29" s="19">
        <f t="shared" si="1"/>
        <v>272400</v>
      </c>
      <c r="M29" s="19">
        <f t="shared" si="2"/>
        <v>141.58004158004158</v>
      </c>
      <c r="N29" s="19">
        <f t="shared" si="3"/>
        <v>212.37006237006239</v>
      </c>
      <c r="O29" s="19">
        <f t="shared" si="4"/>
        <v>283.16008316008316</v>
      </c>
      <c r="P29" s="19">
        <f t="shared" si="0"/>
        <v>1816</v>
      </c>
      <c r="Q29" s="19">
        <f t="shared" si="5"/>
        <v>681</v>
      </c>
    </row>
    <row r="30" spans="6:17" ht="12" customHeight="1">
      <c r="F30" s="2">
        <v>7</v>
      </c>
      <c r="G30" s="2">
        <v>4</v>
      </c>
      <c r="H30" s="9">
        <v>8</v>
      </c>
      <c r="J30" s="2">
        <v>20</v>
      </c>
      <c r="K30" s="19">
        <f t="shared" si="6"/>
        <v>23100</v>
      </c>
      <c r="L30" s="19">
        <f t="shared" si="1"/>
        <v>277200</v>
      </c>
      <c r="M30" s="19">
        <f t="shared" si="2"/>
        <v>144.07484407484407</v>
      </c>
      <c r="N30" s="19">
        <f t="shared" si="3"/>
        <v>216.1122661122661</v>
      </c>
      <c r="O30" s="19">
        <f t="shared" si="4"/>
        <v>288.14968814968813</v>
      </c>
      <c r="P30" s="19">
        <f t="shared" si="0"/>
        <v>1848</v>
      </c>
      <c r="Q30" s="19">
        <f t="shared" si="5"/>
        <v>693</v>
      </c>
    </row>
    <row r="31" spans="7:17" ht="12" customHeight="1">
      <c r="G31" s="2">
        <v>5</v>
      </c>
      <c r="H31" s="2">
        <v>1</v>
      </c>
      <c r="J31" s="2">
        <v>21</v>
      </c>
      <c r="K31" s="19">
        <f t="shared" si="6"/>
        <v>23500</v>
      </c>
      <c r="L31" s="19">
        <f t="shared" si="1"/>
        <v>282000</v>
      </c>
      <c r="M31" s="19">
        <f t="shared" si="2"/>
        <v>146.56964656964658</v>
      </c>
      <c r="N31" s="19">
        <f t="shared" si="3"/>
        <v>219.85446985446987</v>
      </c>
      <c r="P31" s="19">
        <f t="shared" si="0"/>
        <v>1880</v>
      </c>
      <c r="Q31" s="19">
        <f t="shared" si="5"/>
        <v>705</v>
      </c>
    </row>
    <row r="32" spans="7:17" ht="12" customHeight="1">
      <c r="G32" s="2">
        <v>6</v>
      </c>
      <c r="H32" s="2">
        <v>2</v>
      </c>
      <c r="J32" s="2">
        <v>22</v>
      </c>
      <c r="K32" s="19">
        <f t="shared" si="6"/>
        <v>23900</v>
      </c>
      <c r="L32" s="19">
        <f t="shared" si="1"/>
        <v>286800</v>
      </c>
      <c r="M32" s="19">
        <f t="shared" si="2"/>
        <v>149.06444906444906</v>
      </c>
      <c r="N32" s="19">
        <f t="shared" si="3"/>
        <v>223.5966735966736</v>
      </c>
      <c r="P32" s="19">
        <f t="shared" si="0"/>
        <v>1912</v>
      </c>
      <c r="Q32" s="19">
        <f t="shared" si="5"/>
        <v>717</v>
      </c>
    </row>
    <row r="33" spans="7:17" ht="12" customHeight="1">
      <c r="G33" s="2">
        <v>7</v>
      </c>
      <c r="H33" s="2">
        <v>3</v>
      </c>
      <c r="J33" s="2">
        <v>23</v>
      </c>
      <c r="K33" s="19">
        <f t="shared" si="6"/>
        <v>24300</v>
      </c>
      <c r="L33" s="19">
        <f t="shared" si="1"/>
        <v>291600</v>
      </c>
      <c r="M33" s="19">
        <f t="shared" si="2"/>
        <v>151.55925155925155</v>
      </c>
      <c r="N33" s="19">
        <f t="shared" si="3"/>
        <v>227.33887733887732</v>
      </c>
      <c r="P33" s="19">
        <f t="shared" si="0"/>
        <v>1944</v>
      </c>
      <c r="Q33" s="19">
        <f t="shared" si="5"/>
        <v>729</v>
      </c>
    </row>
    <row r="34" spans="8:17" ht="12" customHeight="1">
      <c r="H34" s="2">
        <v>4</v>
      </c>
      <c r="J34" s="2">
        <v>24</v>
      </c>
      <c r="K34" s="19">
        <f t="shared" si="6"/>
        <v>24700</v>
      </c>
      <c r="L34" s="19">
        <f t="shared" si="1"/>
        <v>296400</v>
      </c>
      <c r="M34" s="19">
        <f t="shared" si="2"/>
        <v>154.05405405405406</v>
      </c>
      <c r="N34" s="19">
        <f t="shared" si="3"/>
        <v>231.0810810810811</v>
      </c>
      <c r="P34" s="19">
        <f t="shared" si="0"/>
        <v>1976</v>
      </c>
      <c r="Q34" s="19">
        <f t="shared" si="5"/>
        <v>741</v>
      </c>
    </row>
    <row r="35" spans="8:17" ht="12" customHeight="1">
      <c r="H35" s="2">
        <v>5</v>
      </c>
      <c r="J35" s="2">
        <v>25</v>
      </c>
      <c r="K35" s="19">
        <f t="shared" si="6"/>
        <v>25100</v>
      </c>
      <c r="L35" s="19">
        <f t="shared" si="1"/>
        <v>301200</v>
      </c>
      <c r="M35" s="19">
        <f t="shared" si="2"/>
        <v>156.54885654885655</v>
      </c>
      <c r="N35" s="19">
        <f t="shared" si="3"/>
        <v>234.82328482328484</v>
      </c>
      <c r="P35" s="19">
        <f t="shared" si="0"/>
        <v>2008</v>
      </c>
      <c r="Q35" s="19">
        <f t="shared" si="5"/>
        <v>753</v>
      </c>
    </row>
    <row r="36" spans="8:17" ht="12" customHeight="1">
      <c r="H36" s="2">
        <v>6</v>
      </c>
      <c r="J36" s="2">
        <v>26</v>
      </c>
      <c r="K36" s="19">
        <f t="shared" si="6"/>
        <v>25500</v>
      </c>
      <c r="L36" s="19">
        <f t="shared" si="1"/>
        <v>306000</v>
      </c>
      <c r="M36" s="19">
        <f t="shared" si="2"/>
        <v>159.04365904365903</v>
      </c>
      <c r="N36" s="19">
        <f t="shared" si="3"/>
        <v>238.56548856548855</v>
      </c>
      <c r="P36" s="19">
        <f t="shared" si="0"/>
        <v>2040</v>
      </c>
      <c r="Q36" s="19">
        <f t="shared" si="5"/>
        <v>765</v>
      </c>
    </row>
    <row r="37" spans="10:17" ht="12" customHeight="1">
      <c r="J37" s="2">
        <v>27</v>
      </c>
      <c r="K37" s="19">
        <f t="shared" si="6"/>
        <v>25900</v>
      </c>
      <c r="L37" s="19">
        <f t="shared" si="1"/>
        <v>310800</v>
      </c>
      <c r="M37" s="19">
        <f t="shared" si="2"/>
        <v>161.53846153846155</v>
      </c>
      <c r="N37" s="19">
        <f t="shared" si="3"/>
        <v>242.30769230769232</v>
      </c>
      <c r="P37" s="19">
        <f t="shared" si="0"/>
        <v>2072</v>
      </c>
      <c r="Q37" s="19">
        <f t="shared" si="5"/>
        <v>777</v>
      </c>
    </row>
    <row r="38" spans="10:17" ht="12" customHeight="1">
      <c r="J38" s="2">
        <v>28</v>
      </c>
      <c r="K38" s="19">
        <f t="shared" si="6"/>
        <v>26300</v>
      </c>
      <c r="L38" s="19">
        <f t="shared" si="1"/>
        <v>315600</v>
      </c>
      <c r="M38" s="19">
        <f t="shared" si="2"/>
        <v>164.03326403326403</v>
      </c>
      <c r="N38" s="19">
        <f t="shared" si="3"/>
        <v>246.04989604989606</v>
      </c>
      <c r="P38" s="19">
        <f t="shared" si="0"/>
        <v>2104</v>
      </c>
      <c r="Q38" s="19">
        <f t="shared" si="5"/>
        <v>789</v>
      </c>
    </row>
    <row r="39" spans="10:17" ht="12" customHeight="1">
      <c r="J39" s="2">
        <v>29</v>
      </c>
      <c r="K39" s="19">
        <f t="shared" si="6"/>
        <v>26700</v>
      </c>
      <c r="L39" s="19">
        <f t="shared" si="1"/>
        <v>320400</v>
      </c>
      <c r="M39" s="19">
        <f t="shared" si="2"/>
        <v>166.52806652806652</v>
      </c>
      <c r="N39" s="19">
        <f t="shared" si="3"/>
        <v>249.79209979209978</v>
      </c>
      <c r="P39" s="19">
        <f t="shared" si="0"/>
        <v>2136</v>
      </c>
      <c r="Q39" s="19">
        <f t="shared" si="5"/>
        <v>801</v>
      </c>
    </row>
    <row r="40" spans="1:17" ht="12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>
        <v>30</v>
      </c>
      <c r="K40" s="20">
        <f t="shared" si="6"/>
        <v>27100</v>
      </c>
      <c r="L40" s="20">
        <f t="shared" si="1"/>
        <v>325200</v>
      </c>
      <c r="M40" s="20">
        <f t="shared" si="2"/>
        <v>169.02286902286903</v>
      </c>
      <c r="N40" s="20">
        <f t="shared" si="3"/>
        <v>253.53430353430355</v>
      </c>
      <c r="O40" s="6"/>
      <c r="P40" s="20">
        <f t="shared" si="0"/>
        <v>2168</v>
      </c>
      <c r="Q40" s="20">
        <f t="shared" si="5"/>
        <v>813</v>
      </c>
    </row>
    <row r="41" ht="12" customHeight="1"/>
    <row r="42" ht="12" customHeight="1">
      <c r="A42" s="1" t="s">
        <v>14</v>
      </c>
    </row>
    <row r="43" spans="1:14" ht="3.75" customHeight="1" thickBot="1">
      <c r="A43" s="2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1:14" ht="12" customHeight="1">
      <c r="K44" s="9" t="s">
        <v>4</v>
      </c>
      <c r="L44" s="9" t="s">
        <v>5</v>
      </c>
      <c r="M44" s="9" t="s">
        <v>15</v>
      </c>
      <c r="N44" s="9" t="s">
        <v>15</v>
      </c>
    </row>
    <row r="45" spans="11:14" ht="12" customHeight="1">
      <c r="K45" s="9"/>
      <c r="L45" s="9"/>
      <c r="M45" s="9" t="s">
        <v>11</v>
      </c>
      <c r="N45" s="9" t="s">
        <v>16</v>
      </c>
    </row>
    <row r="46" spans="1:14" ht="12" customHeight="1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6"/>
      <c r="M46" s="13">
        <f>P7</f>
        <v>0.08</v>
      </c>
      <c r="N46" s="12">
        <v>0.03</v>
      </c>
    </row>
    <row r="47" spans="1:13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0"/>
      <c r="L47" s="5"/>
      <c r="M47" s="16"/>
    </row>
    <row r="48" spans="1:14" ht="12" customHeight="1">
      <c r="A48" s="22" t="s">
        <v>17</v>
      </c>
      <c r="D48" s="29">
        <v>0.4</v>
      </c>
      <c r="E48" s="29"/>
      <c r="K48" s="19">
        <f>$K$15*D48</f>
        <v>6840</v>
      </c>
      <c r="L48" s="19">
        <f>K48*12</f>
        <v>82080</v>
      </c>
      <c r="M48" s="19">
        <f>K48*$M$46</f>
        <v>547.2</v>
      </c>
      <c r="N48" s="19">
        <f>K48*3%</f>
        <v>205.2</v>
      </c>
    </row>
    <row r="49" spans="1:14" ht="12" customHeight="1">
      <c r="A49" s="22" t="s">
        <v>18</v>
      </c>
      <c r="D49" s="29">
        <v>0.5</v>
      </c>
      <c r="E49" s="29"/>
      <c r="K49" s="19">
        <f>$K$15*D49</f>
        <v>8550</v>
      </c>
      <c r="L49" s="19">
        <f>K49*12</f>
        <v>102600</v>
      </c>
      <c r="M49" s="19">
        <f>K49*$M$46</f>
        <v>684</v>
      </c>
      <c r="N49" s="19">
        <f>K49*3%</f>
        <v>256.5</v>
      </c>
    </row>
    <row r="50" spans="1:14" ht="12" customHeight="1">
      <c r="A50" s="22" t="s">
        <v>19</v>
      </c>
      <c r="D50" s="29">
        <v>0.6</v>
      </c>
      <c r="E50" s="29"/>
      <c r="K50" s="19">
        <f>$K$15*D50</f>
        <v>10260</v>
      </c>
      <c r="L50" s="19">
        <f>K50*12</f>
        <v>123120</v>
      </c>
      <c r="M50" s="19">
        <f>K50*$M$46</f>
        <v>820.8000000000001</v>
      </c>
      <c r="N50" s="19">
        <f>K50*3%</f>
        <v>307.8</v>
      </c>
    </row>
    <row r="51" spans="1:14" ht="12" customHeight="1" thickBot="1">
      <c r="A51" s="23" t="s">
        <v>20</v>
      </c>
      <c r="B51" s="6"/>
      <c r="C51" s="6"/>
      <c r="D51" s="30">
        <v>0.7</v>
      </c>
      <c r="E51" s="30"/>
      <c r="F51" s="6"/>
      <c r="G51" s="6"/>
      <c r="H51" s="6"/>
      <c r="I51" s="6"/>
      <c r="J51" s="6"/>
      <c r="K51" s="20">
        <f>$K$15*D51</f>
        <v>11970</v>
      </c>
      <c r="L51" s="20">
        <f>K51*12</f>
        <v>143640</v>
      </c>
      <c r="M51" s="20">
        <f>K51*$M$46</f>
        <v>957.6</v>
      </c>
      <c r="N51" s="20">
        <f>K51*3%</f>
        <v>359.09999999999997</v>
      </c>
    </row>
    <row r="52" ht="12" customHeight="1"/>
    <row r="53" ht="12" customHeight="1">
      <c r="A53" s="1" t="s">
        <v>21</v>
      </c>
    </row>
    <row r="54" spans="1:7" ht="5.25" customHeight="1" thickBot="1">
      <c r="A54" s="6"/>
      <c r="B54" s="6"/>
      <c r="C54" s="6"/>
      <c r="D54" s="6"/>
      <c r="E54" s="6"/>
      <c r="F54" s="6"/>
      <c r="G54" s="6"/>
    </row>
    <row r="55" spans="1:7" ht="12" customHeight="1">
      <c r="A55" s="25" t="s">
        <v>22</v>
      </c>
      <c r="F55" s="27">
        <v>17.2</v>
      </c>
      <c r="G55" s="27"/>
    </row>
    <row r="56" spans="1:7" ht="12" customHeight="1" thickBot="1">
      <c r="A56" s="26" t="s">
        <v>23</v>
      </c>
      <c r="B56" s="6"/>
      <c r="C56" s="6"/>
      <c r="D56" s="6"/>
      <c r="E56" s="6"/>
      <c r="F56" s="28">
        <f>F55*2</f>
        <v>34.4</v>
      </c>
      <c r="G56" s="28"/>
    </row>
    <row r="57" ht="12" customHeight="1"/>
  </sheetData>
  <mergeCells count="6">
    <mergeCell ref="F55:G55"/>
    <mergeCell ref="F56:G56"/>
    <mergeCell ref="D48:E48"/>
    <mergeCell ref="D49:E49"/>
    <mergeCell ref="D50:E50"/>
    <mergeCell ref="D51:E5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E4" sqref="E4:E5"/>
    </sheetView>
  </sheetViews>
  <sheetFormatPr defaultColWidth="9.140625" defaultRowHeight="12.75"/>
  <cols>
    <col min="1" max="9" width="3.00390625" style="2" customWidth="1"/>
    <col min="10" max="10" width="6.8515625" style="2" customWidth="1"/>
    <col min="11" max="11" width="9.28125" style="2" customWidth="1"/>
    <col min="12" max="12" width="10.140625" style="2" customWidth="1"/>
    <col min="13" max="13" width="7.8515625" style="2" customWidth="1"/>
    <col min="14" max="14" width="7.57421875" style="2" customWidth="1"/>
    <col min="15" max="16384" width="8.8515625" style="2" customWidth="1"/>
  </cols>
  <sheetData>
    <row r="1" ht="15.75">
      <c r="A1" s="1" t="s">
        <v>0</v>
      </c>
    </row>
    <row r="2" ht="12.75">
      <c r="A2" s="4" t="s">
        <v>25</v>
      </c>
    </row>
    <row r="3" spans="1:17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" customHeight="1">
      <c r="A4" s="8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9</v>
      </c>
    </row>
    <row r="5" spans="14:17" ht="12" customHeight="1">
      <c r="N5" s="11">
        <v>1.5</v>
      </c>
      <c r="O5" s="11">
        <v>2</v>
      </c>
      <c r="P5" s="9" t="s">
        <v>10</v>
      </c>
      <c r="Q5" s="9" t="s">
        <v>10</v>
      </c>
    </row>
    <row r="6" spans="14:17" ht="12" customHeight="1">
      <c r="N6" s="11"/>
      <c r="O6" s="11"/>
      <c r="P6" s="9" t="s">
        <v>11</v>
      </c>
      <c r="Q6" s="9" t="s">
        <v>12</v>
      </c>
    </row>
    <row r="7" spans="1:17" ht="11.2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2"/>
      <c r="O7" s="6"/>
      <c r="P7" s="13">
        <v>0.09</v>
      </c>
      <c r="Q7" s="12">
        <v>0.03</v>
      </c>
    </row>
    <row r="8" spans="2:16" ht="12" customHeight="1" hidden="1">
      <c r="B8" s="5"/>
      <c r="C8" s="5"/>
      <c r="D8" s="5"/>
      <c r="E8" s="14" t="s">
        <v>13</v>
      </c>
      <c r="F8" s="5"/>
      <c r="G8" s="5"/>
      <c r="H8" s="5"/>
      <c r="I8" s="5"/>
      <c r="J8" s="5"/>
      <c r="K8" s="5">
        <v>1400</v>
      </c>
      <c r="L8" s="5"/>
      <c r="M8" s="5"/>
      <c r="N8" s="15"/>
      <c r="O8" s="5"/>
      <c r="P8" s="16"/>
    </row>
    <row r="9" spans="14:16" ht="7.5" customHeight="1">
      <c r="N9" s="11"/>
      <c r="P9" s="9"/>
    </row>
    <row r="10" ht="12" customHeight="1">
      <c r="A10" s="17">
        <v>1</v>
      </c>
    </row>
    <row r="11" spans="1:17" ht="12" customHeight="1">
      <c r="A11" s="2">
        <v>1</v>
      </c>
      <c r="J11" s="2">
        <v>1</v>
      </c>
      <c r="K11" s="18">
        <f>15500+(15500*4/100)</f>
        <v>16120</v>
      </c>
      <c r="L11" s="19">
        <f>K11*12</f>
        <v>193440</v>
      </c>
      <c r="M11" s="19">
        <f>L11/1924</f>
        <v>100.54054054054055</v>
      </c>
      <c r="N11" s="19">
        <f>M11*$N$5</f>
        <v>150.81081081081084</v>
      </c>
      <c r="O11" s="19">
        <f>M11*$O$5</f>
        <v>201.0810810810811</v>
      </c>
      <c r="P11" s="19">
        <f aca="true" t="shared" si="0" ref="P11:P40">K11*$P$7</f>
        <v>1450.8</v>
      </c>
      <c r="Q11" s="19">
        <f>K11*3%</f>
        <v>483.59999999999997</v>
      </c>
    </row>
    <row r="12" spans="1:17" ht="12" customHeight="1">
      <c r="A12" s="2">
        <v>2</v>
      </c>
      <c r="J12" s="2">
        <v>2</v>
      </c>
      <c r="K12" s="19">
        <f>15900+(15900*4/100)</f>
        <v>16536</v>
      </c>
      <c r="L12" s="19">
        <f aca="true" t="shared" si="1" ref="L12:L40">K12*12</f>
        <v>198432</v>
      </c>
      <c r="M12" s="19">
        <f aca="true" t="shared" si="2" ref="M12:M40">L12/1924</f>
        <v>103.13513513513513</v>
      </c>
      <c r="N12" s="19">
        <f aca="true" t="shared" si="3" ref="N12:N40">M12*$N$5</f>
        <v>154.7027027027027</v>
      </c>
      <c r="O12" s="19">
        <f aca="true" t="shared" si="4" ref="O12:O30">M12*$O$5</f>
        <v>206.27027027027026</v>
      </c>
      <c r="P12" s="19">
        <f t="shared" si="0"/>
        <v>1488.24</v>
      </c>
      <c r="Q12" s="19">
        <f aca="true" t="shared" si="5" ref="Q12:Q40">K12*3%</f>
        <v>496.08</v>
      </c>
    </row>
    <row r="13" spans="1:17" ht="12" customHeight="1">
      <c r="A13" s="2">
        <v>3</v>
      </c>
      <c r="J13" s="2">
        <v>3</v>
      </c>
      <c r="K13" s="19">
        <f>16300+(16300*4/100)</f>
        <v>16952</v>
      </c>
      <c r="L13" s="19">
        <f t="shared" si="1"/>
        <v>203424</v>
      </c>
      <c r="M13" s="19">
        <f t="shared" si="2"/>
        <v>105.72972972972973</v>
      </c>
      <c r="N13" s="19">
        <f t="shared" si="3"/>
        <v>158.59459459459458</v>
      </c>
      <c r="O13" s="19">
        <f t="shared" si="4"/>
        <v>211.45945945945945</v>
      </c>
      <c r="P13" s="19">
        <f t="shared" si="0"/>
        <v>1525.6799999999998</v>
      </c>
      <c r="Q13" s="19">
        <f t="shared" si="5"/>
        <v>508.56</v>
      </c>
    </row>
    <row r="14" spans="1:17" ht="12" customHeight="1">
      <c r="A14" s="2">
        <v>4</v>
      </c>
      <c r="B14" s="17">
        <v>2</v>
      </c>
      <c r="J14" s="2">
        <v>4</v>
      </c>
      <c r="K14" s="19">
        <f>16700+(16700*4/100)</f>
        <v>17368</v>
      </c>
      <c r="L14" s="19">
        <f t="shared" si="1"/>
        <v>208416</v>
      </c>
      <c r="M14" s="19">
        <f t="shared" si="2"/>
        <v>108.32432432432432</v>
      </c>
      <c r="N14" s="19">
        <f t="shared" si="3"/>
        <v>162.48648648648648</v>
      </c>
      <c r="O14" s="19">
        <f t="shared" si="4"/>
        <v>216.64864864864865</v>
      </c>
      <c r="P14" s="19">
        <f t="shared" si="0"/>
        <v>1563.12</v>
      </c>
      <c r="Q14" s="19">
        <f t="shared" si="5"/>
        <v>521.04</v>
      </c>
    </row>
    <row r="15" spans="1:17" ht="12" customHeight="1">
      <c r="A15" s="2">
        <v>5</v>
      </c>
      <c r="B15" s="2">
        <v>1</v>
      </c>
      <c r="J15" s="2">
        <v>5</v>
      </c>
      <c r="K15" s="19">
        <f>17100+(17100*4/100)</f>
        <v>17784</v>
      </c>
      <c r="L15" s="19">
        <f t="shared" si="1"/>
        <v>213408</v>
      </c>
      <c r="M15" s="19">
        <f t="shared" si="2"/>
        <v>110.91891891891892</v>
      </c>
      <c r="N15" s="19">
        <f t="shared" si="3"/>
        <v>166.3783783783784</v>
      </c>
      <c r="O15" s="19">
        <f t="shared" si="4"/>
        <v>221.83783783783784</v>
      </c>
      <c r="P15" s="19">
        <f t="shared" si="0"/>
        <v>1600.56</v>
      </c>
      <c r="Q15" s="19">
        <f t="shared" si="5"/>
        <v>533.52</v>
      </c>
    </row>
    <row r="16" spans="1:17" ht="12" customHeight="1">
      <c r="A16" s="2">
        <v>6</v>
      </c>
      <c r="B16" s="2">
        <v>2</v>
      </c>
      <c r="C16" s="17">
        <v>3</v>
      </c>
      <c r="J16" s="2">
        <v>6</v>
      </c>
      <c r="K16" s="19">
        <f>17500+(17500*4/100)</f>
        <v>18200</v>
      </c>
      <c r="L16" s="19">
        <f t="shared" si="1"/>
        <v>218400</v>
      </c>
      <c r="M16" s="19">
        <f t="shared" si="2"/>
        <v>113.51351351351352</v>
      </c>
      <c r="N16" s="19">
        <f t="shared" si="3"/>
        <v>170.27027027027026</v>
      </c>
      <c r="O16" s="19">
        <f t="shared" si="4"/>
        <v>227.02702702702703</v>
      </c>
      <c r="P16" s="19">
        <f t="shared" si="0"/>
        <v>1638</v>
      </c>
      <c r="Q16" s="19">
        <f t="shared" si="5"/>
        <v>546</v>
      </c>
    </row>
    <row r="17" spans="1:17" ht="12" customHeight="1">
      <c r="A17" s="2">
        <v>7</v>
      </c>
      <c r="B17" s="2">
        <v>3</v>
      </c>
      <c r="C17" s="2">
        <v>1</v>
      </c>
      <c r="J17" s="2">
        <v>7</v>
      </c>
      <c r="K17" s="19">
        <f>17900+(17900*4/100)</f>
        <v>18616</v>
      </c>
      <c r="L17" s="19">
        <f t="shared" si="1"/>
        <v>223392</v>
      </c>
      <c r="M17" s="19">
        <f t="shared" si="2"/>
        <v>116.10810810810811</v>
      </c>
      <c r="N17" s="19">
        <f t="shared" si="3"/>
        <v>174.16216216216216</v>
      </c>
      <c r="O17" s="19">
        <f t="shared" si="4"/>
        <v>232.21621621621622</v>
      </c>
      <c r="P17" s="19">
        <f t="shared" si="0"/>
        <v>1675.4399999999998</v>
      </c>
      <c r="Q17" s="19">
        <f t="shared" si="5"/>
        <v>558.48</v>
      </c>
    </row>
    <row r="18" spans="1:17" ht="12" customHeight="1">
      <c r="A18" s="2">
        <v>8</v>
      </c>
      <c r="B18" s="2">
        <v>4</v>
      </c>
      <c r="C18" s="2">
        <v>2</v>
      </c>
      <c r="J18" s="2">
        <v>8</v>
      </c>
      <c r="K18" s="19">
        <f>18300+(18300*4/100)</f>
        <v>19032</v>
      </c>
      <c r="L18" s="19">
        <f t="shared" si="1"/>
        <v>228384</v>
      </c>
      <c r="M18" s="19">
        <f t="shared" si="2"/>
        <v>118.70270270270271</v>
      </c>
      <c r="N18" s="19">
        <f t="shared" si="3"/>
        <v>178.05405405405406</v>
      </c>
      <c r="O18" s="19">
        <f t="shared" si="4"/>
        <v>237.40540540540542</v>
      </c>
      <c r="P18" s="19">
        <f t="shared" si="0"/>
        <v>1712.8799999999999</v>
      </c>
      <c r="Q18" s="19">
        <f t="shared" si="5"/>
        <v>570.9599999999999</v>
      </c>
    </row>
    <row r="19" spans="2:17" ht="12" customHeight="1">
      <c r="B19" s="2">
        <v>5</v>
      </c>
      <c r="C19" s="2">
        <v>3</v>
      </c>
      <c r="D19" s="17">
        <v>4</v>
      </c>
      <c r="J19" s="2">
        <v>9</v>
      </c>
      <c r="K19" s="19">
        <f>18700+(18700*4/100)</f>
        <v>19448</v>
      </c>
      <c r="L19" s="19">
        <f t="shared" si="1"/>
        <v>233376</v>
      </c>
      <c r="M19" s="19">
        <f t="shared" si="2"/>
        <v>121.29729729729729</v>
      </c>
      <c r="N19" s="19">
        <f t="shared" si="3"/>
        <v>181.94594594594594</v>
      </c>
      <c r="O19" s="19">
        <f t="shared" si="4"/>
        <v>242.59459459459458</v>
      </c>
      <c r="P19" s="19">
        <f t="shared" si="0"/>
        <v>1750.32</v>
      </c>
      <c r="Q19" s="19">
        <f t="shared" si="5"/>
        <v>583.4399999999999</v>
      </c>
    </row>
    <row r="20" spans="2:17" ht="12" customHeight="1">
      <c r="B20" s="2">
        <v>6</v>
      </c>
      <c r="C20" s="2">
        <v>4</v>
      </c>
      <c r="D20" s="2">
        <v>1</v>
      </c>
      <c r="J20" s="2">
        <v>10</v>
      </c>
      <c r="K20" s="19">
        <f>19100+(19100*4/100)</f>
        <v>19864</v>
      </c>
      <c r="L20" s="19">
        <f t="shared" si="1"/>
        <v>238368</v>
      </c>
      <c r="M20" s="19">
        <f t="shared" si="2"/>
        <v>123.89189189189189</v>
      </c>
      <c r="N20" s="19">
        <f t="shared" si="3"/>
        <v>185.83783783783784</v>
      </c>
      <c r="O20" s="19">
        <f t="shared" si="4"/>
        <v>247.78378378378378</v>
      </c>
      <c r="P20" s="19">
        <f t="shared" si="0"/>
        <v>1787.76</v>
      </c>
      <c r="Q20" s="19">
        <f t="shared" si="5"/>
        <v>595.92</v>
      </c>
    </row>
    <row r="21" spans="2:17" ht="12" customHeight="1">
      <c r="B21" s="2">
        <v>7</v>
      </c>
      <c r="C21" s="2">
        <v>5</v>
      </c>
      <c r="D21" s="2">
        <v>2</v>
      </c>
      <c r="E21" s="17">
        <v>5</v>
      </c>
      <c r="J21" s="2">
        <v>11</v>
      </c>
      <c r="K21" s="19">
        <f>19500+(19500*4/100)</f>
        <v>20280</v>
      </c>
      <c r="L21" s="19">
        <f t="shared" si="1"/>
        <v>243360</v>
      </c>
      <c r="M21" s="19">
        <f t="shared" si="2"/>
        <v>126.48648648648648</v>
      </c>
      <c r="N21" s="19">
        <f t="shared" si="3"/>
        <v>189.72972972972974</v>
      </c>
      <c r="O21" s="19">
        <f t="shared" si="4"/>
        <v>252.97297297297297</v>
      </c>
      <c r="P21" s="19">
        <f t="shared" si="0"/>
        <v>1825.2</v>
      </c>
      <c r="Q21" s="19">
        <f t="shared" si="5"/>
        <v>608.4</v>
      </c>
    </row>
    <row r="22" spans="3:17" ht="12" customHeight="1">
      <c r="C22" s="2">
        <v>6</v>
      </c>
      <c r="D22" s="2">
        <v>3</v>
      </c>
      <c r="E22" s="2">
        <v>1</v>
      </c>
      <c r="J22" s="2">
        <v>12</v>
      </c>
      <c r="K22" s="19">
        <f>19900+(19900*4/100)</f>
        <v>20696</v>
      </c>
      <c r="L22" s="19">
        <f t="shared" si="1"/>
        <v>248352</v>
      </c>
      <c r="M22" s="19">
        <f t="shared" si="2"/>
        <v>129.0810810810811</v>
      </c>
      <c r="N22" s="19">
        <f t="shared" si="3"/>
        <v>193.62162162162164</v>
      </c>
      <c r="O22" s="19">
        <f t="shared" si="4"/>
        <v>258.1621621621622</v>
      </c>
      <c r="P22" s="19">
        <f t="shared" si="0"/>
        <v>1862.6399999999999</v>
      </c>
      <c r="Q22" s="19">
        <f t="shared" si="5"/>
        <v>620.88</v>
      </c>
    </row>
    <row r="23" spans="3:17" ht="12" customHeight="1">
      <c r="C23" s="2">
        <v>7</v>
      </c>
      <c r="D23" s="2">
        <v>4</v>
      </c>
      <c r="E23" s="2">
        <v>2</v>
      </c>
      <c r="F23" s="17">
        <v>6</v>
      </c>
      <c r="J23" s="2">
        <v>13</v>
      </c>
      <c r="K23" s="19">
        <f>20300+(20300*4/100)</f>
        <v>21112</v>
      </c>
      <c r="L23" s="19">
        <f t="shared" si="1"/>
        <v>253344</v>
      </c>
      <c r="M23" s="19">
        <f t="shared" si="2"/>
        <v>131.67567567567568</v>
      </c>
      <c r="N23" s="19">
        <f t="shared" si="3"/>
        <v>197.51351351351352</v>
      </c>
      <c r="O23" s="19">
        <f t="shared" si="4"/>
        <v>263.35135135135135</v>
      </c>
      <c r="P23" s="19">
        <f t="shared" si="0"/>
        <v>1900.08</v>
      </c>
      <c r="Q23" s="19">
        <f t="shared" si="5"/>
        <v>633.36</v>
      </c>
    </row>
    <row r="24" spans="4:17" ht="12" customHeight="1">
      <c r="D24" s="2">
        <v>5</v>
      </c>
      <c r="E24" s="2">
        <v>3</v>
      </c>
      <c r="F24" s="2">
        <v>1</v>
      </c>
      <c r="J24" s="2">
        <v>14</v>
      </c>
      <c r="K24" s="19">
        <f>20700+(20700*4/100)</f>
        <v>21528</v>
      </c>
      <c r="L24" s="19">
        <f t="shared" si="1"/>
        <v>258336</v>
      </c>
      <c r="M24" s="19">
        <f t="shared" si="2"/>
        <v>134.27027027027026</v>
      </c>
      <c r="N24" s="19">
        <f t="shared" si="3"/>
        <v>201.4054054054054</v>
      </c>
      <c r="O24" s="19">
        <f t="shared" si="4"/>
        <v>268.5405405405405</v>
      </c>
      <c r="P24" s="19">
        <f t="shared" si="0"/>
        <v>1937.52</v>
      </c>
      <c r="Q24" s="19">
        <f t="shared" si="5"/>
        <v>645.84</v>
      </c>
    </row>
    <row r="25" spans="4:17" ht="12" customHeight="1">
      <c r="D25" s="2">
        <v>6</v>
      </c>
      <c r="E25" s="2">
        <v>4</v>
      </c>
      <c r="F25" s="2">
        <v>2</v>
      </c>
      <c r="J25" s="2">
        <v>15</v>
      </c>
      <c r="K25" s="19">
        <f>21100+(21100*4/100)</f>
        <v>21944</v>
      </c>
      <c r="L25" s="19">
        <f t="shared" si="1"/>
        <v>263328</v>
      </c>
      <c r="M25" s="19">
        <f t="shared" si="2"/>
        <v>136.86486486486487</v>
      </c>
      <c r="N25" s="19">
        <f t="shared" si="3"/>
        <v>205.2972972972973</v>
      </c>
      <c r="O25" s="19">
        <f t="shared" si="4"/>
        <v>273.72972972972974</v>
      </c>
      <c r="P25" s="19">
        <f t="shared" si="0"/>
        <v>1974.96</v>
      </c>
      <c r="Q25" s="19">
        <f t="shared" si="5"/>
        <v>658.3199999999999</v>
      </c>
    </row>
    <row r="26" spans="4:17" ht="12" customHeight="1">
      <c r="D26" s="2">
        <v>7</v>
      </c>
      <c r="E26" s="2">
        <v>5</v>
      </c>
      <c r="F26" s="2">
        <v>3</v>
      </c>
      <c r="G26" s="17">
        <v>7</v>
      </c>
      <c r="J26" s="2">
        <v>16</v>
      </c>
      <c r="K26" s="19">
        <f>21500+(21500*4/100)</f>
        <v>22360</v>
      </c>
      <c r="L26" s="19">
        <f t="shared" si="1"/>
        <v>268320</v>
      </c>
      <c r="M26" s="19">
        <f t="shared" si="2"/>
        <v>139.45945945945945</v>
      </c>
      <c r="N26" s="19">
        <f t="shared" si="3"/>
        <v>209.18918918918916</v>
      </c>
      <c r="O26" s="19">
        <f t="shared" si="4"/>
        <v>278.9189189189189</v>
      </c>
      <c r="P26" s="19">
        <f t="shared" si="0"/>
        <v>2012.3999999999999</v>
      </c>
      <c r="Q26" s="19">
        <f t="shared" si="5"/>
        <v>670.8</v>
      </c>
    </row>
    <row r="27" spans="5:17" ht="12" customHeight="1">
      <c r="E27" s="2">
        <v>6</v>
      </c>
      <c r="F27" s="2">
        <v>4</v>
      </c>
      <c r="G27" s="2">
        <v>1</v>
      </c>
      <c r="J27" s="2">
        <v>17</v>
      </c>
      <c r="K27" s="19">
        <f>21900+(21900*4/100)</f>
        <v>22776</v>
      </c>
      <c r="L27" s="19">
        <f t="shared" si="1"/>
        <v>273312</v>
      </c>
      <c r="M27" s="19">
        <f t="shared" si="2"/>
        <v>142.05405405405406</v>
      </c>
      <c r="N27" s="19">
        <f t="shared" si="3"/>
        <v>213.0810810810811</v>
      </c>
      <c r="O27" s="19">
        <f t="shared" si="4"/>
        <v>284.1081081081081</v>
      </c>
      <c r="P27" s="19">
        <f t="shared" si="0"/>
        <v>2049.84</v>
      </c>
      <c r="Q27" s="19">
        <f t="shared" si="5"/>
        <v>683.28</v>
      </c>
    </row>
    <row r="28" spans="5:17" ht="12" customHeight="1">
      <c r="E28" s="2">
        <v>7</v>
      </c>
      <c r="F28" s="2">
        <v>5</v>
      </c>
      <c r="G28" s="2">
        <v>2</v>
      </c>
      <c r="J28" s="2">
        <v>18</v>
      </c>
      <c r="K28" s="19">
        <f>22300+(22300*4/100)</f>
        <v>23192</v>
      </c>
      <c r="L28" s="19">
        <f t="shared" si="1"/>
        <v>278304</v>
      </c>
      <c r="M28" s="19">
        <f t="shared" si="2"/>
        <v>144.64864864864865</v>
      </c>
      <c r="N28" s="19">
        <f t="shared" si="3"/>
        <v>216.97297297297297</v>
      </c>
      <c r="O28" s="19">
        <f t="shared" si="4"/>
        <v>289.2972972972973</v>
      </c>
      <c r="P28" s="19">
        <f t="shared" si="0"/>
        <v>2087.2799999999997</v>
      </c>
      <c r="Q28" s="19">
        <f t="shared" si="5"/>
        <v>695.76</v>
      </c>
    </row>
    <row r="29" spans="6:17" ht="12" customHeight="1">
      <c r="F29" s="2">
        <v>6</v>
      </c>
      <c r="G29" s="2">
        <v>3</v>
      </c>
      <c r="J29" s="2">
        <v>19</v>
      </c>
      <c r="K29" s="19">
        <f>22700+(2270*4/100)</f>
        <v>22790.8</v>
      </c>
      <c r="L29" s="19">
        <f t="shared" si="1"/>
        <v>273489.6</v>
      </c>
      <c r="M29" s="19">
        <f t="shared" si="2"/>
        <v>142.14636174636175</v>
      </c>
      <c r="N29" s="19">
        <f t="shared" si="3"/>
        <v>213.2195426195426</v>
      </c>
      <c r="O29" s="19">
        <f t="shared" si="4"/>
        <v>284.2927234927235</v>
      </c>
      <c r="P29" s="19">
        <f t="shared" si="0"/>
        <v>2051.172</v>
      </c>
      <c r="Q29" s="19">
        <f t="shared" si="5"/>
        <v>683.7239999999999</v>
      </c>
    </row>
    <row r="30" spans="6:17" ht="12" customHeight="1">
      <c r="F30" s="2">
        <v>7</v>
      </c>
      <c r="G30" s="2">
        <v>4</v>
      </c>
      <c r="H30" s="9">
        <v>8</v>
      </c>
      <c r="J30" s="2">
        <v>20</v>
      </c>
      <c r="K30" s="19">
        <f>23100+(23100*4/100)</f>
        <v>24024</v>
      </c>
      <c r="L30" s="19">
        <f t="shared" si="1"/>
        <v>288288</v>
      </c>
      <c r="M30" s="19">
        <f t="shared" si="2"/>
        <v>149.83783783783784</v>
      </c>
      <c r="N30" s="19">
        <f t="shared" si="3"/>
        <v>224.75675675675677</v>
      </c>
      <c r="O30" s="19">
        <f t="shared" si="4"/>
        <v>299.6756756756757</v>
      </c>
      <c r="P30" s="19">
        <f t="shared" si="0"/>
        <v>2162.16</v>
      </c>
      <c r="Q30" s="19">
        <f t="shared" si="5"/>
        <v>720.72</v>
      </c>
    </row>
    <row r="31" spans="7:17" ht="12" customHeight="1">
      <c r="G31" s="2">
        <v>5</v>
      </c>
      <c r="H31" s="2">
        <v>1</v>
      </c>
      <c r="J31" s="2">
        <v>21</v>
      </c>
      <c r="K31" s="19">
        <f>23500+(23500*4/100)</f>
        <v>24440</v>
      </c>
      <c r="L31" s="19">
        <f t="shared" si="1"/>
        <v>293280</v>
      </c>
      <c r="M31" s="19">
        <f t="shared" si="2"/>
        <v>152.43243243243242</v>
      </c>
      <c r="N31" s="19">
        <f t="shared" si="3"/>
        <v>228.64864864864865</v>
      </c>
      <c r="P31" s="19">
        <f t="shared" si="0"/>
        <v>2199.6</v>
      </c>
      <c r="Q31" s="19">
        <f t="shared" si="5"/>
        <v>733.1999999999999</v>
      </c>
    </row>
    <row r="32" spans="7:17" ht="12" customHeight="1">
      <c r="G32" s="2">
        <v>6</v>
      </c>
      <c r="H32" s="2">
        <v>2</v>
      </c>
      <c r="J32" s="2">
        <v>22</v>
      </c>
      <c r="K32" s="19">
        <f>23900+(23900*4/100)</f>
        <v>24856</v>
      </c>
      <c r="L32" s="19">
        <f t="shared" si="1"/>
        <v>298272</v>
      </c>
      <c r="M32" s="19">
        <f t="shared" si="2"/>
        <v>155.02702702702703</v>
      </c>
      <c r="N32" s="19">
        <f t="shared" si="3"/>
        <v>232.54054054054055</v>
      </c>
      <c r="P32" s="19">
        <f t="shared" si="0"/>
        <v>2237.04</v>
      </c>
      <c r="Q32" s="19">
        <f t="shared" si="5"/>
        <v>745.68</v>
      </c>
    </row>
    <row r="33" spans="7:17" ht="12" customHeight="1">
      <c r="G33" s="2">
        <v>7</v>
      </c>
      <c r="H33" s="2">
        <v>3</v>
      </c>
      <c r="J33" s="2">
        <v>23</v>
      </c>
      <c r="K33" s="19">
        <f>24300+(24300*4/100)</f>
        <v>25272</v>
      </c>
      <c r="L33" s="19">
        <f t="shared" si="1"/>
        <v>303264</v>
      </c>
      <c r="M33" s="19">
        <f t="shared" si="2"/>
        <v>157.6216216216216</v>
      </c>
      <c r="N33" s="19">
        <f t="shared" si="3"/>
        <v>236.43243243243242</v>
      </c>
      <c r="P33" s="19">
        <f t="shared" si="0"/>
        <v>2274.48</v>
      </c>
      <c r="Q33" s="19">
        <f t="shared" si="5"/>
        <v>758.16</v>
      </c>
    </row>
    <row r="34" spans="8:17" ht="12" customHeight="1">
      <c r="H34" s="2">
        <v>4</v>
      </c>
      <c r="J34" s="2">
        <v>24</v>
      </c>
      <c r="K34" s="19">
        <f>24700+(24700*4/100)</f>
        <v>25688</v>
      </c>
      <c r="L34" s="19">
        <f t="shared" si="1"/>
        <v>308256</v>
      </c>
      <c r="M34" s="19">
        <f t="shared" si="2"/>
        <v>160.21621621621622</v>
      </c>
      <c r="N34" s="19">
        <f t="shared" si="3"/>
        <v>240.32432432432432</v>
      </c>
      <c r="P34" s="19">
        <f t="shared" si="0"/>
        <v>2311.92</v>
      </c>
      <c r="Q34" s="19">
        <f t="shared" si="5"/>
        <v>770.64</v>
      </c>
    </row>
    <row r="35" spans="8:17" ht="12" customHeight="1">
      <c r="H35" s="2">
        <v>5</v>
      </c>
      <c r="J35" s="2">
        <v>25</v>
      </c>
      <c r="K35" s="19">
        <f>25100+(25100*4/100)</f>
        <v>26104</v>
      </c>
      <c r="L35" s="19">
        <f t="shared" si="1"/>
        <v>313248</v>
      </c>
      <c r="M35" s="19">
        <f t="shared" si="2"/>
        <v>162.8108108108108</v>
      </c>
      <c r="N35" s="19">
        <f t="shared" si="3"/>
        <v>244.2162162162162</v>
      </c>
      <c r="P35" s="19">
        <f t="shared" si="0"/>
        <v>2349.36</v>
      </c>
      <c r="Q35" s="19">
        <f t="shared" si="5"/>
        <v>783.12</v>
      </c>
    </row>
    <row r="36" spans="8:17" ht="12" customHeight="1">
      <c r="H36" s="2">
        <v>6</v>
      </c>
      <c r="J36" s="2">
        <v>26</v>
      </c>
      <c r="K36" s="19">
        <f>25500+(25500*4/100)</f>
        <v>26520</v>
      </c>
      <c r="L36" s="19">
        <f t="shared" si="1"/>
        <v>318240</v>
      </c>
      <c r="M36" s="19">
        <f t="shared" si="2"/>
        <v>165.40540540540542</v>
      </c>
      <c r="N36" s="19">
        <f t="shared" si="3"/>
        <v>248.10810810810813</v>
      </c>
      <c r="P36" s="19">
        <f t="shared" si="0"/>
        <v>2386.7999999999997</v>
      </c>
      <c r="Q36" s="19">
        <f t="shared" si="5"/>
        <v>795.6</v>
      </c>
    </row>
    <row r="37" spans="10:17" ht="12" customHeight="1">
      <c r="J37" s="2">
        <v>27</v>
      </c>
      <c r="K37" s="19">
        <f>25900+(25900*4/100)</f>
        <v>26936</v>
      </c>
      <c r="L37" s="19">
        <f t="shared" si="1"/>
        <v>323232</v>
      </c>
      <c r="M37" s="19">
        <f t="shared" si="2"/>
        <v>168</v>
      </c>
      <c r="N37" s="19">
        <f t="shared" si="3"/>
        <v>252</v>
      </c>
      <c r="P37" s="19">
        <f t="shared" si="0"/>
        <v>2424.24</v>
      </c>
      <c r="Q37" s="19">
        <f t="shared" si="5"/>
        <v>808.0799999999999</v>
      </c>
    </row>
    <row r="38" spans="10:17" ht="12" customHeight="1">
      <c r="J38" s="2">
        <v>28</v>
      </c>
      <c r="K38" s="19">
        <f>26300+(26300*4/100)</f>
        <v>27352</v>
      </c>
      <c r="L38" s="19">
        <f t="shared" si="1"/>
        <v>328224</v>
      </c>
      <c r="M38" s="19">
        <f t="shared" si="2"/>
        <v>170.59459459459458</v>
      </c>
      <c r="N38" s="19">
        <f t="shared" si="3"/>
        <v>255.89189189189187</v>
      </c>
      <c r="P38" s="19">
        <f t="shared" si="0"/>
        <v>2461.68</v>
      </c>
      <c r="Q38" s="19">
        <f t="shared" si="5"/>
        <v>820.56</v>
      </c>
    </row>
    <row r="39" spans="10:17" ht="12" customHeight="1">
      <c r="J39" s="2">
        <v>29</v>
      </c>
      <c r="K39" s="19">
        <f>26700+(26700*4/100)</f>
        <v>27768</v>
      </c>
      <c r="L39" s="19">
        <f t="shared" si="1"/>
        <v>333216</v>
      </c>
      <c r="M39" s="19">
        <f t="shared" si="2"/>
        <v>173.1891891891892</v>
      </c>
      <c r="N39" s="19">
        <f t="shared" si="3"/>
        <v>259.7837837837838</v>
      </c>
      <c r="P39" s="19">
        <f t="shared" si="0"/>
        <v>2499.12</v>
      </c>
      <c r="Q39" s="19">
        <f t="shared" si="5"/>
        <v>833.04</v>
      </c>
    </row>
    <row r="40" spans="1:17" ht="12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>
        <v>30</v>
      </c>
      <c r="K40" s="20">
        <f>27100+(27100*4/100)</f>
        <v>28184</v>
      </c>
      <c r="L40" s="20">
        <f t="shared" si="1"/>
        <v>338208</v>
      </c>
      <c r="M40" s="20">
        <f t="shared" si="2"/>
        <v>175.78378378378378</v>
      </c>
      <c r="N40" s="20">
        <f t="shared" si="3"/>
        <v>263.6756756756757</v>
      </c>
      <c r="O40" s="6"/>
      <c r="P40" s="20">
        <f t="shared" si="0"/>
        <v>2536.56</v>
      </c>
      <c r="Q40" s="20">
        <f t="shared" si="5"/>
        <v>845.52</v>
      </c>
    </row>
    <row r="41" ht="12" customHeight="1"/>
    <row r="42" ht="12" customHeight="1">
      <c r="A42" s="1" t="s">
        <v>14</v>
      </c>
    </row>
    <row r="43" spans="1:14" ht="4.5" customHeight="1" thickBot="1">
      <c r="A43" s="2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1:14" ht="12" customHeight="1">
      <c r="K44" s="9" t="s">
        <v>4</v>
      </c>
      <c r="L44" s="9" t="s">
        <v>5</v>
      </c>
      <c r="M44" s="9" t="s">
        <v>15</v>
      </c>
      <c r="N44" s="9" t="s">
        <v>15</v>
      </c>
    </row>
    <row r="45" spans="11:14" ht="12" customHeight="1">
      <c r="K45" s="9"/>
      <c r="L45" s="9"/>
      <c r="M45" s="9" t="s">
        <v>11</v>
      </c>
      <c r="N45" s="9" t="s">
        <v>16</v>
      </c>
    </row>
    <row r="46" spans="1:14" ht="12" customHeight="1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6"/>
      <c r="M46" s="13">
        <f>P7</f>
        <v>0.09</v>
      </c>
      <c r="N46" s="12">
        <v>0.03</v>
      </c>
    </row>
    <row r="47" spans="1:13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0"/>
      <c r="L47" s="5"/>
      <c r="M47" s="16"/>
    </row>
    <row r="48" spans="1:14" ht="12" customHeight="1">
      <c r="A48" s="22" t="s">
        <v>17</v>
      </c>
      <c r="D48" s="29">
        <v>0.4</v>
      </c>
      <c r="E48" s="29"/>
      <c r="K48" s="19">
        <f>$K$15*D48</f>
        <v>7113.6</v>
      </c>
      <c r="L48" s="19">
        <f>K48*12</f>
        <v>85363.20000000001</v>
      </c>
      <c r="M48" s="19">
        <f>K48*$M$46</f>
        <v>640.224</v>
      </c>
      <c r="N48" s="19">
        <f>K48*3%</f>
        <v>213.40800000000002</v>
      </c>
    </row>
    <row r="49" spans="1:14" ht="12" customHeight="1">
      <c r="A49" s="22" t="s">
        <v>18</v>
      </c>
      <c r="D49" s="29">
        <v>0.5</v>
      </c>
      <c r="E49" s="29"/>
      <c r="K49" s="19">
        <f>$K$15*D49</f>
        <v>8892</v>
      </c>
      <c r="L49" s="19">
        <f>K49*12</f>
        <v>106704</v>
      </c>
      <c r="M49" s="19">
        <f>K49*$M$46</f>
        <v>800.28</v>
      </c>
      <c r="N49" s="19">
        <f>K49*3%</f>
        <v>266.76</v>
      </c>
    </row>
    <row r="50" spans="1:14" ht="12" customHeight="1">
      <c r="A50" s="22" t="s">
        <v>19</v>
      </c>
      <c r="D50" s="29">
        <v>0.6</v>
      </c>
      <c r="E50" s="29"/>
      <c r="K50" s="19">
        <f>$K$15*D50</f>
        <v>10670.4</v>
      </c>
      <c r="L50" s="19">
        <f>K50*12</f>
        <v>128044.79999999999</v>
      </c>
      <c r="M50" s="19">
        <f>K50*$M$46</f>
        <v>960.3359999999999</v>
      </c>
      <c r="N50" s="19">
        <f>K50*3%</f>
        <v>320.11199999999997</v>
      </c>
    </row>
    <row r="51" spans="1:14" ht="12" customHeight="1" thickBot="1">
      <c r="A51" s="23" t="s">
        <v>20</v>
      </c>
      <c r="B51" s="6"/>
      <c r="C51" s="6"/>
      <c r="D51" s="30">
        <v>0.7</v>
      </c>
      <c r="E51" s="30"/>
      <c r="F51" s="6"/>
      <c r="G51" s="6"/>
      <c r="H51" s="6"/>
      <c r="I51" s="6"/>
      <c r="J51" s="6"/>
      <c r="K51" s="20">
        <f>$K$15*D51</f>
        <v>12448.8</v>
      </c>
      <c r="L51" s="20">
        <f>K51*12</f>
        <v>149385.59999999998</v>
      </c>
      <c r="M51" s="20">
        <f>K51*$M$46</f>
        <v>1120.3919999999998</v>
      </c>
      <c r="N51" s="20">
        <f>K51*3%</f>
        <v>373.46399999999994</v>
      </c>
    </row>
    <row r="52" ht="12" customHeight="1"/>
    <row r="53" ht="12" customHeight="1">
      <c r="A53" s="1" t="s">
        <v>21</v>
      </c>
    </row>
    <row r="54" spans="1:7" ht="3.75" customHeight="1" thickBot="1">
      <c r="A54" s="6"/>
      <c r="B54" s="6"/>
      <c r="C54" s="6"/>
      <c r="D54" s="6"/>
      <c r="E54" s="6"/>
      <c r="F54" s="6"/>
      <c r="G54" s="6"/>
    </row>
    <row r="55" spans="1:7" ht="12" customHeight="1">
      <c r="A55" s="25" t="s">
        <v>22</v>
      </c>
      <c r="F55" s="27">
        <v>17.5</v>
      </c>
      <c r="G55" s="27"/>
    </row>
    <row r="56" spans="1:7" ht="12" customHeight="1" thickBot="1">
      <c r="A56" s="26" t="s">
        <v>23</v>
      </c>
      <c r="B56" s="6"/>
      <c r="C56" s="6"/>
      <c r="D56" s="6"/>
      <c r="E56" s="6"/>
      <c r="F56" s="28">
        <f>F55*2</f>
        <v>35</v>
      </c>
      <c r="G56" s="28"/>
    </row>
    <row r="57" ht="12" customHeight="1"/>
  </sheetData>
  <mergeCells count="6">
    <mergeCell ref="F55:G55"/>
    <mergeCell ref="F56:G56"/>
    <mergeCell ref="D48:E48"/>
    <mergeCell ref="D49:E49"/>
    <mergeCell ref="D50:E50"/>
    <mergeCell ref="D51:E5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Starvsmannafelagið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Johannesen</dc:creator>
  <cp:keywords/>
  <dc:description/>
  <cp:lastModifiedBy>thuridd</cp:lastModifiedBy>
  <dcterms:created xsi:type="dcterms:W3CDTF">2003-06-17T10:28:10Z</dcterms:created>
  <dcterms:modified xsi:type="dcterms:W3CDTF">2003-06-17T10:29:54Z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